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复审" sheetId="4" r:id="rId1"/>
    <sheet name="Sheet2" sheetId="2" r:id="rId2"/>
    <sheet name="Sheet3" sheetId="3" r:id="rId3"/>
  </sheets>
  <definedNames>
    <definedName name="_xlnm._FilterDatabase" localSheetId="0" hidden="1">复审!$A$3:$G$366</definedName>
  </definedNames>
  <calcPr calcId="144525"/>
</workbook>
</file>

<file path=xl/sharedStrings.xml><?xml version="1.0" encoding="utf-8"?>
<sst xmlns="http://schemas.openxmlformats.org/spreadsheetml/2006/main" count="371" uniqueCount="371">
  <si>
    <t>利辛县2022年公办幼儿园公开招聘编外幼儿教师拟参加现场资格复审人员名单</t>
  </si>
  <si>
    <t>序号</t>
  </si>
  <si>
    <t>姓名</t>
  </si>
  <si>
    <t>准考证号</t>
  </si>
  <si>
    <t>岗位代码</t>
  </si>
  <si>
    <t>教育综合知识</t>
  </si>
  <si>
    <t>专业知识</t>
  </si>
  <si>
    <t>总成绩</t>
  </si>
  <si>
    <t>20228210121</t>
  </si>
  <si>
    <t>20228210112</t>
  </si>
  <si>
    <t>20228210109</t>
  </si>
  <si>
    <t>20228210118</t>
  </si>
  <si>
    <t>20228210107</t>
  </si>
  <si>
    <t>20228210123</t>
  </si>
  <si>
    <t>20228210106</t>
  </si>
  <si>
    <t>20228210207</t>
  </si>
  <si>
    <t>20228210110</t>
  </si>
  <si>
    <t>20228210114</t>
  </si>
  <si>
    <t>20228210115</t>
  </si>
  <si>
    <t>20228210206</t>
  </si>
  <si>
    <t>20228210113</t>
  </si>
  <si>
    <t>20228210124</t>
  </si>
  <si>
    <t>20228210104</t>
  </si>
  <si>
    <t>20228210130</t>
  </si>
  <si>
    <t>20228210105</t>
  </si>
  <si>
    <t>20228210128</t>
  </si>
  <si>
    <t>20228210102</t>
  </si>
  <si>
    <t>20228210122</t>
  </si>
  <si>
    <t>20228210117</t>
  </si>
  <si>
    <t>20228210204</t>
  </si>
  <si>
    <t>20228210108</t>
  </si>
  <si>
    <t>20228210125</t>
  </si>
  <si>
    <t>20228210119</t>
  </si>
  <si>
    <t>20228210103</t>
  </si>
  <si>
    <t>20228210302</t>
  </si>
  <si>
    <t>20228210307</t>
  </si>
  <si>
    <t>20228210216</t>
  </si>
  <si>
    <t>20228210225</t>
  </si>
  <si>
    <t>20228210319</t>
  </si>
  <si>
    <t>20228210314</t>
  </si>
  <si>
    <t>20228210326</t>
  </si>
  <si>
    <t>20228210222</t>
  </si>
  <si>
    <t>20228210316</t>
  </si>
  <si>
    <t>20228210223</t>
  </si>
  <si>
    <t>20228210214</t>
  </si>
  <si>
    <t>20228210221</t>
  </si>
  <si>
    <t>20228210213</t>
  </si>
  <si>
    <t>20228210220</t>
  </si>
  <si>
    <t>20228210219</t>
  </si>
  <si>
    <t>20228210315</t>
  </si>
  <si>
    <t>20228210327</t>
  </si>
  <si>
    <t>20228210318</t>
  </si>
  <si>
    <t>20228210227</t>
  </si>
  <si>
    <t>20228210224</t>
  </si>
  <si>
    <t>20228210226</t>
  </si>
  <si>
    <t>20228210228</t>
  </si>
  <si>
    <t>20228210308</t>
  </si>
  <si>
    <t>20228210304</t>
  </si>
  <si>
    <t>20228210321</t>
  </si>
  <si>
    <t>20228210306</t>
  </si>
  <si>
    <t>20228210423</t>
  </si>
  <si>
    <t>20228210515</t>
  </si>
  <si>
    <t>20228210429</t>
  </si>
  <si>
    <t>20228210414</t>
  </si>
  <si>
    <t>20228210416</t>
  </si>
  <si>
    <t>20228210425</t>
  </si>
  <si>
    <t>20228210509</t>
  </si>
  <si>
    <t>20228210403</t>
  </si>
  <si>
    <t>20228210502</t>
  </si>
  <si>
    <t>20228210420</t>
  </si>
  <si>
    <t>20228210419</t>
  </si>
  <si>
    <t>20228210410</t>
  </si>
  <si>
    <t>20228210401</t>
  </si>
  <si>
    <t>20228210407</t>
  </si>
  <si>
    <t>20228210409</t>
  </si>
  <si>
    <t>20228210413</t>
  </si>
  <si>
    <t>20228210408</t>
  </si>
  <si>
    <t>20228210402</t>
  </si>
  <si>
    <t>20228210405</t>
  </si>
  <si>
    <t>20228210514</t>
  </si>
  <si>
    <t>20228210424</t>
  </si>
  <si>
    <t>20228210507</t>
  </si>
  <si>
    <t>20228210330</t>
  </si>
  <si>
    <t>20228210505</t>
  </si>
  <si>
    <t>20228210417</t>
  </si>
  <si>
    <t>20228210426</t>
  </si>
  <si>
    <t>20228210602</t>
  </si>
  <si>
    <t>20228210621</t>
  </si>
  <si>
    <t>20228210604</t>
  </si>
  <si>
    <t>20228210601</t>
  </si>
  <si>
    <t>20228210517</t>
  </si>
  <si>
    <t>20228210530</t>
  </si>
  <si>
    <t>20228210525</t>
  </si>
  <si>
    <t>20228210523</t>
  </si>
  <si>
    <t>20228210611</t>
  </si>
  <si>
    <t>20228210522</t>
  </si>
  <si>
    <t>20228210619</t>
  </si>
  <si>
    <t>20228210626</t>
  </si>
  <si>
    <t>20228210612</t>
  </si>
  <si>
    <t>20228210615</t>
  </si>
  <si>
    <t>20228210518</t>
  </si>
  <si>
    <t>20228210624</t>
  </si>
  <si>
    <t>20228210610</t>
  </si>
  <si>
    <t>20228210608</t>
  </si>
  <si>
    <t>20228210607</t>
  </si>
  <si>
    <t>20228210617</t>
  </si>
  <si>
    <t>20228210609</t>
  </si>
  <si>
    <t>20228210628</t>
  </si>
  <si>
    <t>20228210614</t>
  </si>
  <si>
    <t>20228210618</t>
  </si>
  <si>
    <t>20228210811</t>
  </si>
  <si>
    <t>20228210704</t>
  </si>
  <si>
    <t>20228210705</t>
  </si>
  <si>
    <t>20228210729</t>
  </si>
  <si>
    <t>20228210716</t>
  </si>
  <si>
    <t>20228210630</t>
  </si>
  <si>
    <t>20228210718</t>
  </si>
  <si>
    <t>20228210802</t>
  </si>
  <si>
    <t>20228210722</t>
  </si>
  <si>
    <t>20228210703</t>
  </si>
  <si>
    <t>20228210808</t>
  </si>
  <si>
    <t>20228210709</t>
  </si>
  <si>
    <t>20228210801</t>
  </si>
  <si>
    <t>20228210701</t>
  </si>
  <si>
    <t>20228210712</t>
  </si>
  <si>
    <t>20228210708</t>
  </si>
  <si>
    <t>20228210726</t>
  </si>
  <si>
    <t>20228210805</t>
  </si>
  <si>
    <t>20228210715</t>
  </si>
  <si>
    <t>20228210807</t>
  </si>
  <si>
    <t>20228210804</t>
  </si>
  <si>
    <t>20228210707</t>
  </si>
  <si>
    <t>20228210809</t>
  </si>
  <si>
    <t>20228210730</t>
  </si>
  <si>
    <t>20228210817</t>
  </si>
  <si>
    <t>20228210825</t>
  </si>
  <si>
    <t>20228210908</t>
  </si>
  <si>
    <t>20228210903</t>
  </si>
  <si>
    <t>20228210910</t>
  </si>
  <si>
    <t>20228210912</t>
  </si>
  <si>
    <t>20228210909</t>
  </si>
  <si>
    <t>20228210812</t>
  </si>
  <si>
    <t>20228210813</t>
  </si>
  <si>
    <t>20228210830</t>
  </si>
  <si>
    <t>20228210820</t>
  </si>
  <si>
    <t>20228210814</t>
  </si>
  <si>
    <t>20228210827</t>
  </si>
  <si>
    <t>20228210901</t>
  </si>
  <si>
    <t>20228210815</t>
  </si>
  <si>
    <t>20228210906</t>
  </si>
  <si>
    <t>20228210822</t>
  </si>
  <si>
    <t>20228210821</t>
  </si>
  <si>
    <t>20228210904</t>
  </si>
  <si>
    <t>20228210907</t>
  </si>
  <si>
    <t>20228210826</t>
  </si>
  <si>
    <t>20228210824</t>
  </si>
  <si>
    <t>20228210905</t>
  </si>
  <si>
    <t>20228210828</t>
  </si>
  <si>
    <t>20228210902</t>
  </si>
  <si>
    <t>20228210911</t>
  </si>
  <si>
    <t>20228210823</t>
  </si>
  <si>
    <t>20228210818</t>
  </si>
  <si>
    <t>20228210928</t>
  </si>
  <si>
    <t>20228211001</t>
  </si>
  <si>
    <t>20228210926</t>
  </si>
  <si>
    <t>20228210920</t>
  </si>
  <si>
    <t>20228210929</t>
  </si>
  <si>
    <t>20228211002</t>
  </si>
  <si>
    <t>20228210916</t>
  </si>
  <si>
    <t>20228211007</t>
  </si>
  <si>
    <t>20228210921</t>
  </si>
  <si>
    <t>20228210914</t>
  </si>
  <si>
    <t>20228210924</t>
  </si>
  <si>
    <t>20228211005</t>
  </si>
  <si>
    <t>20228210922</t>
  </si>
  <si>
    <t>20228211004</t>
  </si>
  <si>
    <t>20228210919</t>
  </si>
  <si>
    <t>20228210915</t>
  </si>
  <si>
    <t>20228210930</t>
  </si>
  <si>
    <t>20228211006</t>
  </si>
  <si>
    <t>20228210923</t>
  </si>
  <si>
    <t>20228210913</t>
  </si>
  <si>
    <t>20228210917</t>
  </si>
  <si>
    <t>20228210918</t>
  </si>
  <si>
    <t>20228210925</t>
  </si>
  <si>
    <t>20228211102</t>
  </si>
  <si>
    <t>20228211012</t>
  </si>
  <si>
    <t>20228211030</t>
  </si>
  <si>
    <t>20228211027</t>
  </si>
  <si>
    <t>20228211018</t>
  </si>
  <si>
    <t>20228211024</t>
  </si>
  <si>
    <t>20228211011</t>
  </si>
  <si>
    <t>20228211008</t>
  </si>
  <si>
    <t>20228211014</t>
  </si>
  <si>
    <t>20228211016</t>
  </si>
  <si>
    <t>20228211101</t>
  </si>
  <si>
    <t>20228211025</t>
  </si>
  <si>
    <t>20228211013</t>
  </si>
  <si>
    <t>20228211015</t>
  </si>
  <si>
    <t>20228211028</t>
  </si>
  <si>
    <t>20228211019</t>
  </si>
  <si>
    <t>20228211022</t>
  </si>
  <si>
    <t>20228211020</t>
  </si>
  <si>
    <t>20228211021</t>
  </si>
  <si>
    <t>20228211023</t>
  </si>
  <si>
    <t>20228211029</t>
  </si>
  <si>
    <t>20228211026</t>
  </si>
  <si>
    <t>20228211017</t>
  </si>
  <si>
    <t>20228211010</t>
  </si>
  <si>
    <t>20228211107</t>
  </si>
  <si>
    <t>20228211112</t>
  </si>
  <si>
    <t>20228211122</t>
  </si>
  <si>
    <t>20228211113</t>
  </si>
  <si>
    <t>20228211121</t>
  </si>
  <si>
    <t>20228211104</t>
  </si>
  <si>
    <t>20228211116</t>
  </si>
  <si>
    <t>20228211105</t>
  </si>
  <si>
    <t>20228211126</t>
  </si>
  <si>
    <t>20228211111</t>
  </si>
  <si>
    <t>20228211103</t>
  </si>
  <si>
    <t>20228211119</t>
  </si>
  <si>
    <t>20228211114</t>
  </si>
  <si>
    <t>20228211124</t>
  </si>
  <si>
    <t>20228211117</t>
  </si>
  <si>
    <t>20228211106</t>
  </si>
  <si>
    <t>20228211118</t>
  </si>
  <si>
    <t>20228211125</t>
  </si>
  <si>
    <t>20228211110</t>
  </si>
  <si>
    <t>20228211108</t>
  </si>
  <si>
    <t>20228211115</t>
  </si>
  <si>
    <t>20228211120</t>
  </si>
  <si>
    <t>20228211215</t>
  </si>
  <si>
    <t>20228211219</t>
  </si>
  <si>
    <t>20228211222</t>
  </si>
  <si>
    <t>20228211204</t>
  </si>
  <si>
    <t>20228211206</t>
  </si>
  <si>
    <t>20228211223</t>
  </si>
  <si>
    <t>20228211216</t>
  </si>
  <si>
    <t>20228211208</t>
  </si>
  <si>
    <t>20228211129</t>
  </si>
  <si>
    <t>20228211202</t>
  </si>
  <si>
    <t>20228211209</t>
  </si>
  <si>
    <t>20228211210</t>
  </si>
  <si>
    <t>20228211211</t>
  </si>
  <si>
    <t>20228211205</t>
  </si>
  <si>
    <t>20228211214</t>
  </si>
  <si>
    <t>20228211213</t>
  </si>
  <si>
    <t>20228211207</t>
  </si>
  <si>
    <t>20228211218</t>
  </si>
  <si>
    <t>20228211203</t>
  </si>
  <si>
    <t>20228211220</t>
  </si>
  <si>
    <t>20228211221</t>
  </si>
  <si>
    <t>20228211130</t>
  </si>
  <si>
    <t>20228211128</t>
  </si>
  <si>
    <t>20228211212</t>
  </si>
  <si>
    <t>20228211224</t>
  </si>
  <si>
    <t>20228211320</t>
  </si>
  <si>
    <t>20228211307</t>
  </si>
  <si>
    <t>20228211312</t>
  </si>
  <si>
    <t>20228211315</t>
  </si>
  <si>
    <t>20228211228</t>
  </si>
  <si>
    <t>20228211314</t>
  </si>
  <si>
    <t>20228211322</t>
  </si>
  <si>
    <t>20228211230</t>
  </si>
  <si>
    <t>20228211306</t>
  </si>
  <si>
    <t>20228211321</t>
  </si>
  <si>
    <t>20228211318</t>
  </si>
  <si>
    <t>20228211313</t>
  </si>
  <si>
    <t>20228211308</t>
  </si>
  <si>
    <t>20228211311</t>
  </si>
  <si>
    <t>20228211302</t>
  </si>
  <si>
    <t>20228211310</t>
  </si>
  <si>
    <t>20228211323</t>
  </si>
  <si>
    <t>20228211319</t>
  </si>
  <si>
    <t>20228211316</t>
  </si>
  <si>
    <t>20228211305</t>
  </si>
  <si>
    <t>20228211301</t>
  </si>
  <si>
    <t>20228211226</t>
  </si>
  <si>
    <t>20228211303</t>
  </si>
  <si>
    <t>20228211309</t>
  </si>
  <si>
    <t>20228211317</t>
  </si>
  <si>
    <t>20228211304</t>
  </si>
  <si>
    <t>20228211227</t>
  </si>
  <si>
    <t>20228211229</t>
  </si>
  <si>
    <t>20228211403</t>
  </si>
  <si>
    <t>20228211413</t>
  </si>
  <si>
    <t>20228211401</t>
  </si>
  <si>
    <t>20228211328</t>
  </si>
  <si>
    <t>20228211324</t>
  </si>
  <si>
    <t>20228211402</t>
  </si>
  <si>
    <t>20228211406</t>
  </si>
  <si>
    <t>20228211405</t>
  </si>
  <si>
    <t>20228211419</t>
  </si>
  <si>
    <t>20228211330</t>
  </si>
  <si>
    <t>20228211418</t>
  </si>
  <si>
    <t>20228211416</t>
  </si>
  <si>
    <t>20228211408</t>
  </si>
  <si>
    <t>20228211326</t>
  </si>
  <si>
    <t>20228211329</t>
  </si>
  <si>
    <t>20228211409</t>
  </si>
  <si>
    <t>20228211411</t>
  </si>
  <si>
    <t>20228211410</t>
  </si>
  <si>
    <t>20228211404</t>
  </si>
  <si>
    <t>20228211412</t>
  </si>
  <si>
    <t>20228211417</t>
  </si>
  <si>
    <t>20228211325</t>
  </si>
  <si>
    <t>20228211414</t>
  </si>
  <si>
    <t>20228211407</t>
  </si>
  <si>
    <t>20228211425</t>
  </si>
  <si>
    <t>20228211507</t>
  </si>
  <si>
    <t>20228211504</t>
  </si>
  <si>
    <t>20228211423</t>
  </si>
  <si>
    <t>20228211506</t>
  </si>
  <si>
    <t>20228211510</t>
  </si>
  <si>
    <t>20228211427</t>
  </si>
  <si>
    <t>20228211422</t>
  </si>
  <si>
    <t>20228211502</t>
  </si>
  <si>
    <t>20228211515</t>
  </si>
  <si>
    <t>20228211501</t>
  </si>
  <si>
    <t>20228211421</t>
  </si>
  <si>
    <t>20228211430</t>
  </si>
  <si>
    <t>20228211512</t>
  </si>
  <si>
    <t>20228211518</t>
  </si>
  <si>
    <t>20228211428</t>
  </si>
  <si>
    <t>20228211508</t>
  </si>
  <si>
    <t>20228211429</t>
  </si>
  <si>
    <t>20228211513</t>
  </si>
  <si>
    <t>20228211514</t>
  </si>
  <si>
    <t>20228211426</t>
  </si>
  <si>
    <t>20228211424</t>
  </si>
  <si>
    <t>20228211420</t>
  </si>
  <si>
    <t>20228211516</t>
  </si>
  <si>
    <t>20228211517</t>
  </si>
  <si>
    <t>20228211503</t>
  </si>
  <si>
    <t>20228211605</t>
  </si>
  <si>
    <t>20228211608</t>
  </si>
  <si>
    <t>20228211529</t>
  </si>
  <si>
    <t>20228211522</t>
  </si>
  <si>
    <t>20228211601</t>
  </si>
  <si>
    <t>20228211530</t>
  </si>
  <si>
    <t>20228211528</t>
  </si>
  <si>
    <t>20228211527</t>
  </si>
  <si>
    <t>20228211520</t>
  </si>
  <si>
    <t>20228211607</t>
  </si>
  <si>
    <t>20228211609</t>
  </si>
  <si>
    <t>20228211519</t>
  </si>
  <si>
    <t>20228211606</t>
  </si>
  <si>
    <t>20228211521</t>
  </si>
  <si>
    <t>20228211523</t>
  </si>
  <si>
    <t>20228211524</t>
  </si>
  <si>
    <t>20228211602</t>
  </si>
  <si>
    <t>20228211526</t>
  </si>
  <si>
    <t>20228211603</t>
  </si>
  <si>
    <t>20228211525</t>
  </si>
  <si>
    <t>20228211604</t>
  </si>
  <si>
    <t>20228211621</t>
  </si>
  <si>
    <t>20228211628</t>
  </si>
  <si>
    <t>20228211622</t>
  </si>
  <si>
    <t>20228211617</t>
  </si>
  <si>
    <t>20228211611</t>
  </si>
  <si>
    <t>20228211616</t>
  </si>
  <si>
    <t>20228211704</t>
  </si>
  <si>
    <t>20228211620</t>
  </si>
  <si>
    <t>20228211701</t>
  </si>
  <si>
    <t>20228211613</t>
  </si>
  <si>
    <t>20228211623</t>
  </si>
  <si>
    <t>20228211624</t>
  </si>
  <si>
    <t>20228211703</t>
  </si>
  <si>
    <t>20228211615</t>
  </si>
  <si>
    <t>20228211702</t>
  </si>
  <si>
    <t>20228211630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</si>
</sst>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6"/>
  <sheetViews>
    <sheetView tabSelected="1" workbookViewId="0">
      <selection activeCell="O13" sqref="O13"/>
    </sheetView>
  </sheetViews>
  <sheetFormatPr defaultColWidth="9" defaultRowHeight="13.5" outlineLevelCol="7"/>
  <cols>
    <col min="1" max="1" width="5.25" style="4" customWidth="1"/>
    <col min="2" max="2" width="9.875" customWidth="1"/>
    <col min="3" max="3" width="16.875" customWidth="1"/>
    <col min="4" max="4" width="13.125" customWidth="1"/>
    <col min="5" max="5" width="14.625" customWidth="1"/>
    <col min="6" max="6" width="11.25" customWidth="1"/>
    <col min="7" max="7" width="10.875" customWidth="1"/>
  </cols>
  <sheetData>
    <row r="1" s="1" customFormat="1" ht="27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7" customHeight="1" spans="1:8">
      <c r="A2" s="5"/>
      <c r="B2" s="5"/>
      <c r="C2" s="5"/>
      <c r="D2" s="5"/>
      <c r="E2" s="5"/>
      <c r="F2" s="5"/>
      <c r="G2" s="5"/>
      <c r="H2" s="5"/>
    </row>
    <row r="3" s="3" customFormat="1" ht="21" customHeight="1" spans="1:7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ht="20" customHeight="1" spans="1:7">
      <c r="A4" s="8">
        <v>1</v>
      </c>
      <c r="B4" s="9" t="str">
        <f>"王秀娟"</f>
        <v>王秀娟</v>
      </c>
      <c r="C4" s="10" t="s">
        <v>8</v>
      </c>
      <c r="D4" s="9" t="str">
        <f t="shared" ref="D4:D29" si="0">"2022101"</f>
        <v>2022101</v>
      </c>
      <c r="E4" s="11">
        <v>108.25</v>
      </c>
      <c r="F4" s="11">
        <v>102.5</v>
      </c>
      <c r="G4" s="11">
        <v>104.8</v>
      </c>
    </row>
    <row r="5" ht="20" customHeight="1" spans="1:7">
      <c r="A5" s="8">
        <v>2</v>
      </c>
      <c r="B5" s="9" t="str">
        <f>"刘照晨"</f>
        <v>刘照晨</v>
      </c>
      <c r="C5" s="10" t="s">
        <v>9</v>
      </c>
      <c r="D5" s="9" t="str">
        <f t="shared" si="0"/>
        <v>2022101</v>
      </c>
      <c r="E5" s="11">
        <v>96.5</v>
      </c>
      <c r="F5" s="11">
        <v>101.2</v>
      </c>
      <c r="G5" s="11">
        <v>99.32</v>
      </c>
    </row>
    <row r="6" ht="20" customHeight="1" spans="1:7">
      <c r="A6" s="8">
        <v>3</v>
      </c>
      <c r="B6" s="9" t="str">
        <f>"孙晴"</f>
        <v>孙晴</v>
      </c>
      <c r="C6" s="10" t="s">
        <v>10</v>
      </c>
      <c r="D6" s="9" t="str">
        <f t="shared" si="0"/>
        <v>2022101</v>
      </c>
      <c r="E6" s="11">
        <v>94.65</v>
      </c>
      <c r="F6" s="11">
        <v>100.4</v>
      </c>
      <c r="G6" s="11">
        <v>98.1</v>
      </c>
    </row>
    <row r="7" ht="20" customHeight="1" spans="1:7">
      <c r="A7" s="8">
        <v>4</v>
      </c>
      <c r="B7" s="9" t="str">
        <f>"刘晓雅"</f>
        <v>刘晓雅</v>
      </c>
      <c r="C7" s="10" t="s">
        <v>11</v>
      </c>
      <c r="D7" s="9" t="str">
        <f t="shared" si="0"/>
        <v>2022101</v>
      </c>
      <c r="E7" s="11">
        <v>88.55</v>
      </c>
      <c r="F7" s="11">
        <v>104</v>
      </c>
      <c r="G7" s="11">
        <v>97.82</v>
      </c>
    </row>
    <row r="8" ht="20" customHeight="1" spans="1:7">
      <c r="A8" s="8">
        <v>5</v>
      </c>
      <c r="B8" s="9" t="str">
        <f>"施紫玉"</f>
        <v>施紫玉</v>
      </c>
      <c r="C8" s="10" t="s">
        <v>12</v>
      </c>
      <c r="D8" s="9" t="str">
        <f t="shared" si="0"/>
        <v>2022101</v>
      </c>
      <c r="E8" s="11">
        <v>97.75</v>
      </c>
      <c r="F8" s="11">
        <v>97.6</v>
      </c>
      <c r="G8" s="11">
        <v>97.66</v>
      </c>
    </row>
    <row r="9" ht="20" customHeight="1" spans="1:7">
      <c r="A9" s="8">
        <v>6</v>
      </c>
      <c r="B9" s="9" t="str">
        <f>"陆慧慧"</f>
        <v>陆慧慧</v>
      </c>
      <c r="C9" s="10" t="s">
        <v>13</v>
      </c>
      <c r="D9" s="9" t="str">
        <f t="shared" si="0"/>
        <v>2022101</v>
      </c>
      <c r="E9" s="11">
        <v>89.3</v>
      </c>
      <c r="F9" s="11">
        <v>102</v>
      </c>
      <c r="G9" s="11">
        <v>96.92</v>
      </c>
    </row>
    <row r="10" ht="20" customHeight="1" spans="1:7">
      <c r="A10" s="8">
        <v>7</v>
      </c>
      <c r="B10" s="9" t="str">
        <f>"楚梦"</f>
        <v>楚梦</v>
      </c>
      <c r="C10" s="10" t="s">
        <v>14</v>
      </c>
      <c r="D10" s="9" t="str">
        <f t="shared" si="0"/>
        <v>2022101</v>
      </c>
      <c r="E10" s="11">
        <v>94.9</v>
      </c>
      <c r="F10" s="11">
        <v>97.8</v>
      </c>
      <c r="G10" s="11">
        <v>96.64</v>
      </c>
    </row>
    <row r="11" ht="20" customHeight="1" spans="1:7">
      <c r="A11" s="8">
        <v>8</v>
      </c>
      <c r="B11" s="9" t="str">
        <f>"王瑞"</f>
        <v>王瑞</v>
      </c>
      <c r="C11" s="10" t="s">
        <v>15</v>
      </c>
      <c r="D11" s="9" t="str">
        <f t="shared" si="0"/>
        <v>2022101</v>
      </c>
      <c r="E11" s="11">
        <v>89.3</v>
      </c>
      <c r="F11" s="11">
        <v>97.4</v>
      </c>
      <c r="G11" s="11">
        <v>94.16</v>
      </c>
    </row>
    <row r="12" ht="20" customHeight="1" spans="1:7">
      <c r="A12" s="8">
        <v>9</v>
      </c>
      <c r="B12" s="9" t="str">
        <f>"邵梅"</f>
        <v>邵梅</v>
      </c>
      <c r="C12" s="10" t="s">
        <v>16</v>
      </c>
      <c r="D12" s="9" t="str">
        <f t="shared" si="0"/>
        <v>2022101</v>
      </c>
      <c r="E12" s="11">
        <v>88.7</v>
      </c>
      <c r="F12" s="11">
        <v>95.3</v>
      </c>
      <c r="G12" s="11">
        <v>92.66</v>
      </c>
    </row>
    <row r="13" ht="20" customHeight="1" spans="1:7">
      <c r="A13" s="8">
        <v>10</v>
      </c>
      <c r="B13" s="9" t="str">
        <f>"吴晓雨"</f>
        <v>吴晓雨</v>
      </c>
      <c r="C13" s="10" t="s">
        <v>17</v>
      </c>
      <c r="D13" s="9" t="str">
        <f t="shared" si="0"/>
        <v>2022101</v>
      </c>
      <c r="E13" s="11">
        <v>90</v>
      </c>
      <c r="F13" s="11">
        <v>94</v>
      </c>
      <c r="G13" s="11">
        <v>92.4</v>
      </c>
    </row>
    <row r="14" ht="20" customHeight="1" spans="1:7">
      <c r="A14" s="8">
        <v>11</v>
      </c>
      <c r="B14" s="9" t="str">
        <f>"刘奕婧"</f>
        <v>刘奕婧</v>
      </c>
      <c r="C14" s="10" t="s">
        <v>18</v>
      </c>
      <c r="D14" s="9" t="str">
        <f t="shared" si="0"/>
        <v>2022101</v>
      </c>
      <c r="E14" s="11">
        <v>85.7</v>
      </c>
      <c r="F14" s="11">
        <v>96.6</v>
      </c>
      <c r="G14" s="11">
        <v>92.24</v>
      </c>
    </row>
    <row r="15" ht="20" customHeight="1" spans="1:7">
      <c r="A15" s="8">
        <v>12</v>
      </c>
      <c r="B15" s="9" t="str">
        <f>"李婷婷"</f>
        <v>李婷婷</v>
      </c>
      <c r="C15" s="10" t="s">
        <v>19</v>
      </c>
      <c r="D15" s="9" t="str">
        <f t="shared" si="0"/>
        <v>2022101</v>
      </c>
      <c r="E15" s="11">
        <v>85.65</v>
      </c>
      <c r="F15" s="11">
        <v>93.9</v>
      </c>
      <c r="G15" s="11">
        <v>90.6</v>
      </c>
    </row>
    <row r="16" ht="20" customHeight="1" spans="1:7">
      <c r="A16" s="8">
        <v>13</v>
      </c>
      <c r="B16" s="9" t="str">
        <f>"王丽萍"</f>
        <v>王丽萍</v>
      </c>
      <c r="C16" s="10" t="s">
        <v>20</v>
      </c>
      <c r="D16" s="9" t="str">
        <f t="shared" si="0"/>
        <v>2022101</v>
      </c>
      <c r="E16" s="11">
        <v>86.15</v>
      </c>
      <c r="F16" s="11">
        <v>92.3</v>
      </c>
      <c r="G16" s="11">
        <v>89.84</v>
      </c>
    </row>
    <row r="17" ht="20" customHeight="1" spans="1:7">
      <c r="A17" s="8">
        <v>14</v>
      </c>
      <c r="B17" s="9" t="str">
        <f>"程雪颖"</f>
        <v>程雪颖</v>
      </c>
      <c r="C17" s="10" t="s">
        <v>21</v>
      </c>
      <c r="D17" s="9" t="str">
        <f t="shared" si="0"/>
        <v>2022101</v>
      </c>
      <c r="E17" s="11">
        <v>85.85</v>
      </c>
      <c r="F17" s="11">
        <v>92.3</v>
      </c>
      <c r="G17" s="11">
        <v>89.72</v>
      </c>
    </row>
    <row r="18" ht="20" customHeight="1" spans="1:7">
      <c r="A18" s="8">
        <v>15</v>
      </c>
      <c r="B18" s="9" t="str">
        <f>"魏静静"</f>
        <v>魏静静</v>
      </c>
      <c r="C18" s="10" t="s">
        <v>22</v>
      </c>
      <c r="D18" s="9" t="str">
        <f t="shared" si="0"/>
        <v>2022101</v>
      </c>
      <c r="E18" s="11">
        <v>86.95</v>
      </c>
      <c r="F18" s="11">
        <v>91.1</v>
      </c>
      <c r="G18" s="11">
        <v>89.44</v>
      </c>
    </row>
    <row r="19" ht="20" customHeight="1" spans="1:7">
      <c r="A19" s="8">
        <v>16</v>
      </c>
      <c r="B19" s="9" t="str">
        <f>"康俊平"</f>
        <v>康俊平</v>
      </c>
      <c r="C19" s="10" t="s">
        <v>23</v>
      </c>
      <c r="D19" s="9" t="str">
        <f t="shared" si="0"/>
        <v>2022101</v>
      </c>
      <c r="E19" s="11">
        <v>88.8</v>
      </c>
      <c r="F19" s="11">
        <v>87.8</v>
      </c>
      <c r="G19" s="11">
        <v>88.2</v>
      </c>
    </row>
    <row r="20" ht="20" customHeight="1" spans="1:7">
      <c r="A20" s="8">
        <v>17</v>
      </c>
      <c r="B20" s="9" t="str">
        <f>"刘晓静"</f>
        <v>刘晓静</v>
      </c>
      <c r="C20" s="10" t="s">
        <v>24</v>
      </c>
      <c r="D20" s="9" t="str">
        <f t="shared" si="0"/>
        <v>2022101</v>
      </c>
      <c r="E20" s="11">
        <v>88.3</v>
      </c>
      <c r="F20" s="11">
        <v>87.6</v>
      </c>
      <c r="G20" s="11">
        <v>87.88</v>
      </c>
    </row>
    <row r="21" ht="20" customHeight="1" spans="1:7">
      <c r="A21" s="8">
        <v>18</v>
      </c>
      <c r="B21" s="9" t="str">
        <f>"李若含"</f>
        <v>李若含</v>
      </c>
      <c r="C21" s="10" t="s">
        <v>25</v>
      </c>
      <c r="D21" s="9" t="str">
        <f t="shared" si="0"/>
        <v>2022101</v>
      </c>
      <c r="E21" s="11">
        <v>95.55</v>
      </c>
      <c r="F21" s="11">
        <v>80.7</v>
      </c>
      <c r="G21" s="11">
        <v>86.64</v>
      </c>
    </row>
    <row r="22" ht="20" customHeight="1" spans="1:7">
      <c r="A22" s="8">
        <v>19</v>
      </c>
      <c r="B22" s="9" t="str">
        <f>"李念"</f>
        <v>李念</v>
      </c>
      <c r="C22" s="10" t="s">
        <v>26</v>
      </c>
      <c r="D22" s="9" t="str">
        <f t="shared" si="0"/>
        <v>2022101</v>
      </c>
      <c r="E22" s="11">
        <v>86.7</v>
      </c>
      <c r="F22" s="11">
        <v>85.6</v>
      </c>
      <c r="G22" s="11">
        <v>86.04</v>
      </c>
    </row>
    <row r="23" ht="20" customHeight="1" spans="1:7">
      <c r="A23" s="8">
        <v>20</v>
      </c>
      <c r="B23" s="9" t="str">
        <f>"李永雪"</f>
        <v>李永雪</v>
      </c>
      <c r="C23" s="10" t="s">
        <v>27</v>
      </c>
      <c r="D23" s="9" t="str">
        <f t="shared" si="0"/>
        <v>2022101</v>
      </c>
      <c r="E23" s="11">
        <v>70.25</v>
      </c>
      <c r="F23" s="11">
        <v>96.5</v>
      </c>
      <c r="G23" s="11">
        <v>86</v>
      </c>
    </row>
    <row r="24" ht="20" customHeight="1" spans="1:7">
      <c r="A24" s="8">
        <v>21</v>
      </c>
      <c r="B24" s="9" t="str">
        <f>"葛佳蒙"</f>
        <v>葛佳蒙</v>
      </c>
      <c r="C24" s="10" t="s">
        <v>28</v>
      </c>
      <c r="D24" s="9" t="str">
        <f t="shared" si="0"/>
        <v>2022101</v>
      </c>
      <c r="E24" s="11">
        <v>75.65</v>
      </c>
      <c r="F24" s="11">
        <v>86.5</v>
      </c>
      <c r="G24" s="11">
        <v>82.16</v>
      </c>
    </row>
    <row r="25" ht="20" customHeight="1" spans="1:7">
      <c r="A25" s="8">
        <v>22</v>
      </c>
      <c r="B25" s="9" t="str">
        <f>"马婉清"</f>
        <v>马婉清</v>
      </c>
      <c r="C25" s="10" t="s">
        <v>29</v>
      </c>
      <c r="D25" s="9" t="str">
        <f t="shared" si="0"/>
        <v>2022101</v>
      </c>
      <c r="E25" s="11">
        <v>77.55</v>
      </c>
      <c r="F25" s="11">
        <v>84</v>
      </c>
      <c r="G25" s="11">
        <v>81.42</v>
      </c>
    </row>
    <row r="26" ht="20" customHeight="1" spans="1:7">
      <c r="A26" s="8">
        <v>23</v>
      </c>
      <c r="B26" s="9" t="str">
        <f>"张曼曼"</f>
        <v>张曼曼</v>
      </c>
      <c r="C26" s="10" t="s">
        <v>30</v>
      </c>
      <c r="D26" s="9" t="str">
        <f t="shared" si="0"/>
        <v>2022101</v>
      </c>
      <c r="E26" s="11">
        <v>73.95</v>
      </c>
      <c r="F26" s="11">
        <v>86.3</v>
      </c>
      <c r="G26" s="11">
        <v>81.36</v>
      </c>
    </row>
    <row r="27" ht="20" customHeight="1" spans="1:7">
      <c r="A27" s="8">
        <v>24</v>
      </c>
      <c r="B27" s="9" t="str">
        <f>"朱雨晴"</f>
        <v>朱雨晴</v>
      </c>
      <c r="C27" s="10" t="s">
        <v>31</v>
      </c>
      <c r="D27" s="9" t="str">
        <f t="shared" si="0"/>
        <v>2022101</v>
      </c>
      <c r="E27" s="11">
        <v>79.2</v>
      </c>
      <c r="F27" s="11">
        <v>82.5</v>
      </c>
      <c r="G27" s="11">
        <v>81.18</v>
      </c>
    </row>
    <row r="28" ht="20" customHeight="1" spans="1:7">
      <c r="A28" s="8">
        <v>25</v>
      </c>
      <c r="B28" s="9" t="str">
        <f>"苗秋香"</f>
        <v>苗秋香</v>
      </c>
      <c r="C28" s="10" t="s">
        <v>32</v>
      </c>
      <c r="D28" s="9" t="str">
        <f t="shared" si="0"/>
        <v>2022101</v>
      </c>
      <c r="E28" s="11">
        <v>73.85</v>
      </c>
      <c r="F28" s="11">
        <v>85.1</v>
      </c>
      <c r="G28" s="11">
        <v>80.6</v>
      </c>
    </row>
    <row r="29" ht="20" customHeight="1" spans="1:7">
      <c r="A29" s="8">
        <v>26</v>
      </c>
      <c r="B29" s="9" t="str">
        <f>"刘梦楠"</f>
        <v>刘梦楠</v>
      </c>
      <c r="C29" s="10" t="s">
        <v>33</v>
      </c>
      <c r="D29" s="9" t="str">
        <f t="shared" si="0"/>
        <v>2022101</v>
      </c>
      <c r="E29" s="11">
        <v>66.1</v>
      </c>
      <c r="F29" s="11">
        <v>89.8</v>
      </c>
      <c r="G29" s="11">
        <v>80.32</v>
      </c>
    </row>
    <row r="30" ht="20" customHeight="1" spans="1:7">
      <c r="A30" s="8">
        <v>27</v>
      </c>
      <c r="B30" s="9" t="str">
        <f>"孙悦悦"</f>
        <v>孙悦悦</v>
      </c>
      <c r="C30" s="10" t="s">
        <v>34</v>
      </c>
      <c r="D30" s="9" t="str">
        <f t="shared" ref="D30:D55" si="1">"2022102"</f>
        <v>2022102</v>
      </c>
      <c r="E30" s="11">
        <v>102.4</v>
      </c>
      <c r="F30" s="11">
        <v>108.9</v>
      </c>
      <c r="G30" s="11">
        <v>106.3</v>
      </c>
    </row>
    <row r="31" ht="20" customHeight="1" spans="1:7">
      <c r="A31" s="8">
        <v>28</v>
      </c>
      <c r="B31" s="9" t="str">
        <f>"高伟丽"</f>
        <v>高伟丽</v>
      </c>
      <c r="C31" s="10" t="s">
        <v>35</v>
      </c>
      <c r="D31" s="9" t="str">
        <f t="shared" si="1"/>
        <v>2022102</v>
      </c>
      <c r="E31" s="11">
        <v>102.35</v>
      </c>
      <c r="F31" s="11">
        <v>104.7</v>
      </c>
      <c r="G31" s="11">
        <v>103.76</v>
      </c>
    </row>
    <row r="32" ht="20" customHeight="1" spans="1:7">
      <c r="A32" s="8">
        <v>29</v>
      </c>
      <c r="B32" s="9" t="str">
        <f>"高慧"</f>
        <v>高慧</v>
      </c>
      <c r="C32" s="10" t="s">
        <v>36</v>
      </c>
      <c r="D32" s="9" t="str">
        <f t="shared" si="1"/>
        <v>2022102</v>
      </c>
      <c r="E32" s="11">
        <v>95.55</v>
      </c>
      <c r="F32" s="11">
        <v>108.8</v>
      </c>
      <c r="G32" s="11">
        <v>103.5</v>
      </c>
    </row>
    <row r="33" ht="20" customHeight="1" spans="1:7">
      <c r="A33" s="8">
        <v>30</v>
      </c>
      <c r="B33" s="9" t="str">
        <f>"高雪晴"</f>
        <v>高雪晴</v>
      </c>
      <c r="C33" s="10" t="s">
        <v>37</v>
      </c>
      <c r="D33" s="9" t="str">
        <f t="shared" si="1"/>
        <v>2022102</v>
      </c>
      <c r="E33" s="11">
        <v>99.35</v>
      </c>
      <c r="F33" s="11">
        <v>103.4</v>
      </c>
      <c r="G33" s="11">
        <v>101.78</v>
      </c>
    </row>
    <row r="34" ht="20" customHeight="1" spans="1:7">
      <c r="A34" s="8">
        <v>31</v>
      </c>
      <c r="B34" s="9" t="str">
        <f>"祝冰冰"</f>
        <v>祝冰冰</v>
      </c>
      <c r="C34" s="10" t="s">
        <v>38</v>
      </c>
      <c r="D34" s="9" t="str">
        <f t="shared" si="1"/>
        <v>2022102</v>
      </c>
      <c r="E34" s="11">
        <v>98.65</v>
      </c>
      <c r="F34" s="11">
        <v>103.7</v>
      </c>
      <c r="G34" s="11">
        <v>101.68</v>
      </c>
    </row>
    <row r="35" ht="20" customHeight="1" spans="1:7">
      <c r="A35" s="8">
        <v>32</v>
      </c>
      <c r="B35" s="9" t="str">
        <f>"苏培博"</f>
        <v>苏培博</v>
      </c>
      <c r="C35" s="10" t="s">
        <v>39</v>
      </c>
      <c r="D35" s="9" t="str">
        <f t="shared" si="1"/>
        <v>2022102</v>
      </c>
      <c r="E35" s="11">
        <v>92.15</v>
      </c>
      <c r="F35" s="11">
        <v>105.6</v>
      </c>
      <c r="G35" s="11">
        <v>100.22</v>
      </c>
    </row>
    <row r="36" ht="20" customHeight="1" spans="1:7">
      <c r="A36" s="8">
        <v>33</v>
      </c>
      <c r="B36" s="9" t="str">
        <f>"李会敏"</f>
        <v>李会敏</v>
      </c>
      <c r="C36" s="10" t="s">
        <v>40</v>
      </c>
      <c r="D36" s="9" t="str">
        <f t="shared" si="1"/>
        <v>2022102</v>
      </c>
      <c r="E36" s="11">
        <v>90.75</v>
      </c>
      <c r="F36" s="11">
        <v>104</v>
      </c>
      <c r="G36" s="11">
        <v>98.7</v>
      </c>
    </row>
    <row r="37" ht="20" customHeight="1" spans="1:7">
      <c r="A37" s="8">
        <v>34</v>
      </c>
      <c r="B37" s="9" t="str">
        <f>"李小妮"</f>
        <v>李小妮</v>
      </c>
      <c r="C37" s="10" t="s">
        <v>41</v>
      </c>
      <c r="D37" s="9" t="str">
        <f t="shared" si="1"/>
        <v>2022102</v>
      </c>
      <c r="E37" s="11">
        <v>97.45</v>
      </c>
      <c r="F37" s="11">
        <v>98.5</v>
      </c>
      <c r="G37" s="11">
        <v>98.08</v>
      </c>
    </row>
    <row r="38" ht="20" customHeight="1" spans="1:7">
      <c r="A38" s="8">
        <v>35</v>
      </c>
      <c r="B38" s="9" t="str">
        <f>"葛文静"</f>
        <v>葛文静</v>
      </c>
      <c r="C38" s="10" t="s">
        <v>42</v>
      </c>
      <c r="D38" s="9" t="str">
        <f t="shared" si="1"/>
        <v>2022102</v>
      </c>
      <c r="E38" s="11">
        <v>98.45</v>
      </c>
      <c r="F38" s="11">
        <v>97.8</v>
      </c>
      <c r="G38" s="11">
        <v>98.06</v>
      </c>
    </row>
    <row r="39" ht="20" customHeight="1" spans="1:7">
      <c r="A39" s="8">
        <v>36</v>
      </c>
      <c r="B39" s="9" t="str">
        <f>"张孟远"</f>
        <v>张孟远</v>
      </c>
      <c r="C39" s="10" t="s">
        <v>43</v>
      </c>
      <c r="D39" s="9" t="str">
        <f t="shared" si="1"/>
        <v>2022102</v>
      </c>
      <c r="E39" s="11">
        <v>93.65</v>
      </c>
      <c r="F39" s="11">
        <v>100.5</v>
      </c>
      <c r="G39" s="11">
        <v>97.76</v>
      </c>
    </row>
    <row r="40" ht="20" customHeight="1" spans="1:7">
      <c r="A40" s="8">
        <v>37</v>
      </c>
      <c r="B40" s="9" t="str">
        <f>"谭梦琪"</f>
        <v>谭梦琪</v>
      </c>
      <c r="C40" s="10" t="s">
        <v>44</v>
      </c>
      <c r="D40" s="9" t="str">
        <f t="shared" si="1"/>
        <v>2022102</v>
      </c>
      <c r="E40" s="11">
        <v>87.7</v>
      </c>
      <c r="F40" s="11">
        <v>102.2</v>
      </c>
      <c r="G40" s="11">
        <v>96.4</v>
      </c>
    </row>
    <row r="41" ht="20" customHeight="1" spans="1:7">
      <c r="A41" s="8">
        <v>38</v>
      </c>
      <c r="B41" s="9" t="str">
        <f>"王雨涵"</f>
        <v>王雨涵</v>
      </c>
      <c r="C41" s="10" t="s">
        <v>45</v>
      </c>
      <c r="D41" s="9" t="str">
        <f t="shared" si="1"/>
        <v>2022102</v>
      </c>
      <c r="E41" s="11">
        <v>92.05</v>
      </c>
      <c r="F41" s="11">
        <v>98.9</v>
      </c>
      <c r="G41" s="11">
        <v>96.16</v>
      </c>
    </row>
    <row r="42" ht="20" customHeight="1" spans="1:7">
      <c r="A42" s="8">
        <v>39</v>
      </c>
      <c r="B42" s="9" t="str">
        <f>"陆晓宇"</f>
        <v>陆晓宇</v>
      </c>
      <c r="C42" s="10" t="s">
        <v>46</v>
      </c>
      <c r="D42" s="9" t="str">
        <f t="shared" si="1"/>
        <v>2022102</v>
      </c>
      <c r="E42" s="11">
        <v>83.7</v>
      </c>
      <c r="F42" s="11">
        <v>100.4</v>
      </c>
      <c r="G42" s="11">
        <v>93.72</v>
      </c>
    </row>
    <row r="43" ht="20" customHeight="1" spans="1:7">
      <c r="A43" s="8">
        <v>40</v>
      </c>
      <c r="B43" s="9" t="str">
        <f>"巩凤"</f>
        <v>巩凤</v>
      </c>
      <c r="C43" s="10" t="s">
        <v>47</v>
      </c>
      <c r="D43" s="9" t="str">
        <f t="shared" si="1"/>
        <v>2022102</v>
      </c>
      <c r="E43" s="11">
        <v>82.5</v>
      </c>
      <c r="F43" s="11">
        <v>98.1</v>
      </c>
      <c r="G43" s="11">
        <v>91.86</v>
      </c>
    </row>
    <row r="44" ht="20" customHeight="1" spans="1:7">
      <c r="A44" s="8">
        <v>41</v>
      </c>
      <c r="B44" s="9" t="str">
        <f>"慕雨辰"</f>
        <v>慕雨辰</v>
      </c>
      <c r="C44" s="10" t="s">
        <v>48</v>
      </c>
      <c r="D44" s="9" t="str">
        <f t="shared" si="1"/>
        <v>2022102</v>
      </c>
      <c r="E44" s="11">
        <v>78.2</v>
      </c>
      <c r="F44" s="11">
        <v>100.7</v>
      </c>
      <c r="G44" s="11">
        <v>91.7</v>
      </c>
    </row>
    <row r="45" ht="20" customHeight="1" spans="1:7">
      <c r="A45" s="8">
        <v>42</v>
      </c>
      <c r="B45" s="9" t="str">
        <f>"赵孟雨"</f>
        <v>赵孟雨</v>
      </c>
      <c r="C45" s="10" t="s">
        <v>49</v>
      </c>
      <c r="D45" s="9" t="str">
        <f t="shared" si="1"/>
        <v>2022102</v>
      </c>
      <c r="E45" s="11">
        <v>84.05</v>
      </c>
      <c r="F45" s="11">
        <v>95.6</v>
      </c>
      <c r="G45" s="11">
        <v>90.98</v>
      </c>
    </row>
    <row r="46" ht="20" customHeight="1" spans="1:7">
      <c r="A46" s="8">
        <v>43</v>
      </c>
      <c r="B46" s="9" t="str">
        <f>"聂晓歌"</f>
        <v>聂晓歌</v>
      </c>
      <c r="C46" s="10" t="s">
        <v>50</v>
      </c>
      <c r="D46" s="9" t="str">
        <f t="shared" si="1"/>
        <v>2022102</v>
      </c>
      <c r="E46" s="11">
        <v>93.25</v>
      </c>
      <c r="F46" s="11">
        <v>89.3</v>
      </c>
      <c r="G46" s="11">
        <v>90.88</v>
      </c>
    </row>
    <row r="47" ht="20" customHeight="1" spans="1:7">
      <c r="A47" s="8">
        <v>44</v>
      </c>
      <c r="B47" s="9" t="str">
        <f>"张瀚水"</f>
        <v>张瀚水</v>
      </c>
      <c r="C47" s="10" t="s">
        <v>51</v>
      </c>
      <c r="D47" s="9" t="str">
        <f t="shared" si="1"/>
        <v>2022102</v>
      </c>
      <c r="E47" s="11">
        <v>85.25</v>
      </c>
      <c r="F47" s="11">
        <v>94.2</v>
      </c>
      <c r="G47" s="11">
        <v>90.62</v>
      </c>
    </row>
    <row r="48" ht="20" customHeight="1" spans="1:7">
      <c r="A48" s="8">
        <v>45</v>
      </c>
      <c r="B48" s="9" t="str">
        <f>"梁咪咪"</f>
        <v>梁咪咪</v>
      </c>
      <c r="C48" s="10" t="s">
        <v>52</v>
      </c>
      <c r="D48" s="9" t="str">
        <f t="shared" si="1"/>
        <v>2022102</v>
      </c>
      <c r="E48" s="11">
        <v>93.9</v>
      </c>
      <c r="F48" s="11">
        <v>87.6</v>
      </c>
      <c r="G48" s="11">
        <v>90.12</v>
      </c>
    </row>
    <row r="49" ht="20" customHeight="1" spans="1:7">
      <c r="A49" s="8">
        <v>46</v>
      </c>
      <c r="B49" s="9" t="str">
        <f>"赵利芹"</f>
        <v>赵利芹</v>
      </c>
      <c r="C49" s="10" t="s">
        <v>53</v>
      </c>
      <c r="D49" s="9" t="str">
        <f t="shared" si="1"/>
        <v>2022102</v>
      </c>
      <c r="E49" s="11">
        <v>93.45</v>
      </c>
      <c r="F49" s="11">
        <v>87.8</v>
      </c>
      <c r="G49" s="11">
        <v>90.06</v>
      </c>
    </row>
    <row r="50" ht="20" customHeight="1" spans="1:7">
      <c r="A50" s="8">
        <v>47</v>
      </c>
      <c r="B50" s="9" t="str">
        <f>"刘雨梦"</f>
        <v>刘雨梦</v>
      </c>
      <c r="C50" s="10" t="s">
        <v>54</v>
      </c>
      <c r="D50" s="9" t="str">
        <f t="shared" si="1"/>
        <v>2022102</v>
      </c>
      <c r="E50" s="11">
        <v>83.4</v>
      </c>
      <c r="F50" s="11">
        <v>94.1</v>
      </c>
      <c r="G50" s="11">
        <v>89.82</v>
      </c>
    </row>
    <row r="51" ht="20" customHeight="1" spans="1:7">
      <c r="A51" s="8">
        <v>48</v>
      </c>
      <c r="B51" s="9" t="str">
        <f>"张端端"</f>
        <v>张端端</v>
      </c>
      <c r="C51" s="10" t="s">
        <v>55</v>
      </c>
      <c r="D51" s="9" t="str">
        <f t="shared" si="1"/>
        <v>2022102</v>
      </c>
      <c r="E51" s="11">
        <v>82.65</v>
      </c>
      <c r="F51" s="11">
        <v>94.2</v>
      </c>
      <c r="G51" s="11">
        <v>89.58</v>
      </c>
    </row>
    <row r="52" ht="20" customHeight="1" spans="1:7">
      <c r="A52" s="8">
        <v>49</v>
      </c>
      <c r="B52" s="9" t="str">
        <f>"张倩"</f>
        <v>张倩</v>
      </c>
      <c r="C52" s="10" t="s">
        <v>56</v>
      </c>
      <c r="D52" s="9" t="str">
        <f t="shared" si="1"/>
        <v>2022102</v>
      </c>
      <c r="E52" s="11">
        <v>77.55</v>
      </c>
      <c r="F52" s="11">
        <v>96.4</v>
      </c>
      <c r="G52" s="11">
        <v>88.86</v>
      </c>
    </row>
    <row r="53" ht="20" customHeight="1" spans="1:7">
      <c r="A53" s="8">
        <v>50</v>
      </c>
      <c r="B53" s="9" t="str">
        <f>"武晓玉"</f>
        <v>武晓玉</v>
      </c>
      <c r="C53" s="10" t="s">
        <v>57</v>
      </c>
      <c r="D53" s="9" t="str">
        <f t="shared" si="1"/>
        <v>2022102</v>
      </c>
      <c r="E53" s="11">
        <v>84.3</v>
      </c>
      <c r="F53" s="11">
        <v>91.4</v>
      </c>
      <c r="G53" s="11">
        <v>88.56</v>
      </c>
    </row>
    <row r="54" ht="20" customHeight="1" spans="1:7">
      <c r="A54" s="8">
        <v>51</v>
      </c>
      <c r="B54" s="9" t="str">
        <f>"武佳璇"</f>
        <v>武佳璇</v>
      </c>
      <c r="C54" s="10" t="s">
        <v>58</v>
      </c>
      <c r="D54" s="9" t="str">
        <f t="shared" si="1"/>
        <v>2022102</v>
      </c>
      <c r="E54" s="11">
        <v>88.45</v>
      </c>
      <c r="F54" s="11">
        <v>88.6</v>
      </c>
      <c r="G54" s="11">
        <v>88.54</v>
      </c>
    </row>
    <row r="55" ht="20" customHeight="1" spans="1:7">
      <c r="A55" s="8">
        <v>52</v>
      </c>
      <c r="B55" s="9" t="str">
        <f>"程林曼"</f>
        <v>程林曼</v>
      </c>
      <c r="C55" s="10" t="s">
        <v>59</v>
      </c>
      <c r="D55" s="9" t="str">
        <f t="shared" si="1"/>
        <v>2022102</v>
      </c>
      <c r="E55" s="11">
        <v>80.2</v>
      </c>
      <c r="F55" s="11">
        <v>89.5</v>
      </c>
      <c r="G55" s="11">
        <v>85.78</v>
      </c>
    </row>
    <row r="56" ht="20" customHeight="1" spans="1:7">
      <c r="A56" s="8">
        <v>53</v>
      </c>
      <c r="B56" s="9" t="str">
        <f>"李金丽"</f>
        <v>李金丽</v>
      </c>
      <c r="C56" s="10" t="s">
        <v>60</v>
      </c>
      <c r="D56" s="9" t="str">
        <f t="shared" ref="D56:D81" si="2">"2022103"</f>
        <v>2022103</v>
      </c>
      <c r="E56" s="11">
        <v>104.8</v>
      </c>
      <c r="F56" s="11">
        <v>104.6</v>
      </c>
      <c r="G56" s="11">
        <v>104.68</v>
      </c>
    </row>
    <row r="57" ht="20" customHeight="1" spans="1:7">
      <c r="A57" s="8">
        <v>54</v>
      </c>
      <c r="B57" s="9" t="str">
        <f>"朱雪宁"</f>
        <v>朱雪宁</v>
      </c>
      <c r="C57" s="10" t="s">
        <v>61</v>
      </c>
      <c r="D57" s="9" t="str">
        <f t="shared" si="2"/>
        <v>2022103</v>
      </c>
      <c r="E57" s="11">
        <v>95.4</v>
      </c>
      <c r="F57" s="11">
        <v>107.3</v>
      </c>
      <c r="G57" s="11">
        <v>102.54</v>
      </c>
    </row>
    <row r="58" ht="20" customHeight="1" spans="1:7">
      <c r="A58" s="8">
        <v>55</v>
      </c>
      <c r="B58" s="9" t="str">
        <f>"李晴"</f>
        <v>李晴</v>
      </c>
      <c r="C58" s="10" t="s">
        <v>62</v>
      </c>
      <c r="D58" s="9" t="str">
        <f t="shared" si="2"/>
        <v>2022103</v>
      </c>
      <c r="E58" s="11">
        <v>95.6</v>
      </c>
      <c r="F58" s="11">
        <v>106.9</v>
      </c>
      <c r="G58" s="11">
        <v>102.38</v>
      </c>
    </row>
    <row r="59" ht="20" customHeight="1" spans="1:7">
      <c r="A59" s="8">
        <v>56</v>
      </c>
      <c r="B59" s="9" t="str">
        <f>"郑亚昕"</f>
        <v>郑亚昕</v>
      </c>
      <c r="C59" s="10" t="s">
        <v>63</v>
      </c>
      <c r="D59" s="9" t="str">
        <f t="shared" si="2"/>
        <v>2022103</v>
      </c>
      <c r="E59" s="11">
        <v>90.7</v>
      </c>
      <c r="F59" s="11">
        <v>104.6</v>
      </c>
      <c r="G59" s="11">
        <v>99.04</v>
      </c>
    </row>
    <row r="60" ht="20" customHeight="1" spans="1:7">
      <c r="A60" s="8">
        <v>57</v>
      </c>
      <c r="B60" s="9" t="str">
        <f>".李凝"</f>
        <v>.李凝</v>
      </c>
      <c r="C60" s="10" t="s">
        <v>64</v>
      </c>
      <c r="D60" s="9" t="str">
        <f t="shared" si="2"/>
        <v>2022103</v>
      </c>
      <c r="E60" s="11">
        <v>96.45</v>
      </c>
      <c r="F60" s="11">
        <v>99.4</v>
      </c>
      <c r="G60" s="11">
        <v>98.22</v>
      </c>
    </row>
    <row r="61" ht="20" customHeight="1" spans="1:7">
      <c r="A61" s="8">
        <v>58</v>
      </c>
      <c r="B61" s="9" t="str">
        <f>"郭鑫鑫"</f>
        <v>郭鑫鑫</v>
      </c>
      <c r="C61" s="10" t="s">
        <v>65</v>
      </c>
      <c r="D61" s="9" t="str">
        <f t="shared" si="2"/>
        <v>2022103</v>
      </c>
      <c r="E61" s="11">
        <v>102.55</v>
      </c>
      <c r="F61" s="11">
        <v>94.5</v>
      </c>
      <c r="G61" s="11">
        <v>97.72</v>
      </c>
    </row>
    <row r="62" ht="20" customHeight="1" spans="1:7">
      <c r="A62" s="8">
        <v>59</v>
      </c>
      <c r="B62" s="9" t="str">
        <f>"徐彩云"</f>
        <v>徐彩云</v>
      </c>
      <c r="C62" s="10" t="s">
        <v>66</v>
      </c>
      <c r="D62" s="9" t="str">
        <f t="shared" si="2"/>
        <v>2022103</v>
      </c>
      <c r="E62" s="11">
        <v>91.2</v>
      </c>
      <c r="F62" s="11">
        <v>100.6</v>
      </c>
      <c r="G62" s="11">
        <v>96.84</v>
      </c>
    </row>
    <row r="63" ht="20" customHeight="1" spans="1:7">
      <c r="A63" s="8">
        <v>60</v>
      </c>
      <c r="B63" s="9" t="str">
        <f>"梁苗苗"</f>
        <v>梁苗苗</v>
      </c>
      <c r="C63" s="10" t="s">
        <v>67</v>
      </c>
      <c r="D63" s="9" t="str">
        <f t="shared" si="2"/>
        <v>2022103</v>
      </c>
      <c r="E63" s="11">
        <v>90.15</v>
      </c>
      <c r="F63" s="11">
        <v>101.2</v>
      </c>
      <c r="G63" s="11">
        <v>96.78</v>
      </c>
    </row>
    <row r="64" ht="20" customHeight="1" spans="1:7">
      <c r="A64" s="8">
        <v>61</v>
      </c>
      <c r="B64" s="9" t="str">
        <f>"刘思佳"</f>
        <v>刘思佳</v>
      </c>
      <c r="C64" s="10" t="s">
        <v>68</v>
      </c>
      <c r="D64" s="9" t="str">
        <f t="shared" si="2"/>
        <v>2022103</v>
      </c>
      <c r="E64" s="11">
        <v>94.8</v>
      </c>
      <c r="F64" s="11">
        <v>96.2</v>
      </c>
      <c r="G64" s="11">
        <v>95.64</v>
      </c>
    </row>
    <row r="65" ht="20" customHeight="1" spans="1:7">
      <c r="A65" s="8">
        <v>62</v>
      </c>
      <c r="B65" s="9" t="str">
        <f>"刘佳雪"</f>
        <v>刘佳雪</v>
      </c>
      <c r="C65" s="10" t="s">
        <v>69</v>
      </c>
      <c r="D65" s="9" t="str">
        <f t="shared" si="2"/>
        <v>2022103</v>
      </c>
      <c r="E65" s="11">
        <v>95.55</v>
      </c>
      <c r="F65" s="11">
        <v>92.6</v>
      </c>
      <c r="G65" s="11">
        <v>93.78</v>
      </c>
    </row>
    <row r="66" ht="20" customHeight="1" spans="1:7">
      <c r="A66" s="8">
        <v>63</v>
      </c>
      <c r="B66" s="9" t="str">
        <f>"李孜群"</f>
        <v>李孜群</v>
      </c>
      <c r="C66" s="10" t="s">
        <v>70</v>
      </c>
      <c r="D66" s="9" t="str">
        <f t="shared" si="2"/>
        <v>2022103</v>
      </c>
      <c r="E66" s="11">
        <v>96.3</v>
      </c>
      <c r="F66" s="11">
        <v>92</v>
      </c>
      <c r="G66" s="11">
        <v>93.72</v>
      </c>
    </row>
    <row r="67" ht="20" customHeight="1" spans="1:7">
      <c r="A67" s="8">
        <v>64</v>
      </c>
      <c r="B67" s="9" t="str">
        <f>"魏晨"</f>
        <v>魏晨</v>
      </c>
      <c r="C67" s="10" t="s">
        <v>71</v>
      </c>
      <c r="D67" s="9" t="str">
        <f t="shared" si="2"/>
        <v>2022103</v>
      </c>
      <c r="E67" s="11">
        <v>91.65</v>
      </c>
      <c r="F67" s="11">
        <v>94.7</v>
      </c>
      <c r="G67" s="11">
        <v>93.48</v>
      </c>
    </row>
    <row r="68" ht="20" customHeight="1" spans="1:7">
      <c r="A68" s="8">
        <v>65</v>
      </c>
      <c r="B68" s="9" t="str">
        <f>"闫晗"</f>
        <v>闫晗</v>
      </c>
      <c r="C68" s="10" t="s">
        <v>72</v>
      </c>
      <c r="D68" s="9" t="str">
        <f t="shared" si="2"/>
        <v>2022103</v>
      </c>
      <c r="E68" s="11">
        <v>86.95</v>
      </c>
      <c r="F68" s="11">
        <v>95.1</v>
      </c>
      <c r="G68" s="11">
        <v>91.84</v>
      </c>
    </row>
    <row r="69" ht="20" customHeight="1" spans="1:7">
      <c r="A69" s="8">
        <v>66</v>
      </c>
      <c r="B69" s="9" t="str">
        <f>"钱梦梦"</f>
        <v>钱梦梦</v>
      </c>
      <c r="C69" s="10" t="s">
        <v>73</v>
      </c>
      <c r="D69" s="9" t="str">
        <f t="shared" si="2"/>
        <v>2022103</v>
      </c>
      <c r="E69" s="11">
        <v>83.5</v>
      </c>
      <c r="F69" s="11">
        <v>96.4</v>
      </c>
      <c r="G69" s="11">
        <v>91.24</v>
      </c>
    </row>
    <row r="70" ht="20" customHeight="1" spans="1:7">
      <c r="A70" s="8">
        <v>67</v>
      </c>
      <c r="B70" s="9" t="str">
        <f>"张群群"</f>
        <v>张群群</v>
      </c>
      <c r="C70" s="10" t="s">
        <v>74</v>
      </c>
      <c r="D70" s="9" t="str">
        <f t="shared" si="2"/>
        <v>2022103</v>
      </c>
      <c r="E70" s="11">
        <v>81.45</v>
      </c>
      <c r="F70" s="11">
        <v>97.4</v>
      </c>
      <c r="G70" s="11">
        <v>91.02</v>
      </c>
    </row>
    <row r="71" ht="20" customHeight="1" spans="1:7">
      <c r="A71" s="8">
        <v>68</v>
      </c>
      <c r="B71" s="9" t="str">
        <f>"潘格格"</f>
        <v>潘格格</v>
      </c>
      <c r="C71" s="10" t="s">
        <v>75</v>
      </c>
      <c r="D71" s="9" t="str">
        <f t="shared" si="2"/>
        <v>2022103</v>
      </c>
      <c r="E71" s="11">
        <v>87.3</v>
      </c>
      <c r="F71" s="11">
        <v>92.8</v>
      </c>
      <c r="G71" s="11">
        <v>90.6</v>
      </c>
    </row>
    <row r="72" ht="20" customHeight="1" spans="1:7">
      <c r="A72" s="8">
        <v>69</v>
      </c>
      <c r="B72" s="9" t="str">
        <f>"张心伟"</f>
        <v>张心伟</v>
      </c>
      <c r="C72" s="10" t="s">
        <v>76</v>
      </c>
      <c r="D72" s="9" t="str">
        <f t="shared" si="2"/>
        <v>2022103</v>
      </c>
      <c r="E72" s="11">
        <v>87.9</v>
      </c>
      <c r="F72" s="11">
        <v>92.3</v>
      </c>
      <c r="G72" s="11">
        <v>90.54</v>
      </c>
    </row>
    <row r="73" ht="20" customHeight="1" spans="1:7">
      <c r="A73" s="8">
        <v>70</v>
      </c>
      <c r="B73" s="9" t="str">
        <f>"王傲雪"</f>
        <v>王傲雪</v>
      </c>
      <c r="C73" s="10" t="s">
        <v>77</v>
      </c>
      <c r="D73" s="9" t="str">
        <f t="shared" si="2"/>
        <v>2022103</v>
      </c>
      <c r="E73" s="11">
        <v>79.55</v>
      </c>
      <c r="F73" s="11">
        <v>97.8</v>
      </c>
      <c r="G73" s="11">
        <v>90.5</v>
      </c>
    </row>
    <row r="74" ht="20" customHeight="1" spans="1:7">
      <c r="A74" s="8">
        <v>71</v>
      </c>
      <c r="B74" s="9" t="str">
        <f>"曹静茹"</f>
        <v>曹静茹</v>
      </c>
      <c r="C74" s="10" t="s">
        <v>78</v>
      </c>
      <c r="D74" s="9" t="str">
        <f t="shared" si="2"/>
        <v>2022103</v>
      </c>
      <c r="E74" s="11">
        <v>98.1</v>
      </c>
      <c r="F74" s="11">
        <v>85.2</v>
      </c>
      <c r="G74" s="11">
        <v>90.36</v>
      </c>
    </row>
    <row r="75" ht="20" customHeight="1" spans="1:7">
      <c r="A75" s="8">
        <v>72</v>
      </c>
      <c r="B75" s="9" t="str">
        <f>"王倩倩"</f>
        <v>王倩倩</v>
      </c>
      <c r="C75" s="10" t="s">
        <v>79</v>
      </c>
      <c r="D75" s="9" t="str">
        <f t="shared" si="2"/>
        <v>2022103</v>
      </c>
      <c r="E75" s="11">
        <v>81.2</v>
      </c>
      <c r="F75" s="11">
        <v>95.7</v>
      </c>
      <c r="G75" s="11">
        <v>89.9</v>
      </c>
    </row>
    <row r="76" ht="20" customHeight="1" spans="1:7">
      <c r="A76" s="8">
        <v>73</v>
      </c>
      <c r="B76" s="9" t="str">
        <f>"李云艳"</f>
        <v>李云艳</v>
      </c>
      <c r="C76" s="10" t="s">
        <v>80</v>
      </c>
      <c r="D76" s="9" t="str">
        <f t="shared" si="2"/>
        <v>2022103</v>
      </c>
      <c r="E76" s="11">
        <v>82.05</v>
      </c>
      <c r="F76" s="11">
        <v>94.7</v>
      </c>
      <c r="G76" s="11">
        <v>89.64</v>
      </c>
    </row>
    <row r="77" ht="20" customHeight="1" spans="1:7">
      <c r="A77" s="8">
        <v>74</v>
      </c>
      <c r="B77" s="9" t="str">
        <f>"张利娟"</f>
        <v>张利娟</v>
      </c>
      <c r="C77" s="10" t="s">
        <v>81</v>
      </c>
      <c r="D77" s="9" t="str">
        <f t="shared" si="2"/>
        <v>2022103</v>
      </c>
      <c r="E77" s="11">
        <v>87.5</v>
      </c>
      <c r="F77" s="11">
        <v>90.3</v>
      </c>
      <c r="G77" s="11">
        <v>89.18</v>
      </c>
    </row>
    <row r="78" ht="20" customHeight="1" spans="1:7">
      <c r="A78" s="8">
        <v>75</v>
      </c>
      <c r="B78" s="9" t="str">
        <f>"周秀敏"</f>
        <v>周秀敏</v>
      </c>
      <c r="C78" s="10" t="s">
        <v>82</v>
      </c>
      <c r="D78" s="9" t="str">
        <f t="shared" si="2"/>
        <v>2022103</v>
      </c>
      <c r="E78" s="11">
        <v>84.05</v>
      </c>
      <c r="F78" s="11">
        <v>91.9</v>
      </c>
      <c r="G78" s="11">
        <v>88.76</v>
      </c>
    </row>
    <row r="79" ht="20" customHeight="1" spans="1:7">
      <c r="A79" s="8">
        <v>76</v>
      </c>
      <c r="B79" s="9" t="str">
        <f>"王云"</f>
        <v>王云</v>
      </c>
      <c r="C79" s="10" t="s">
        <v>83</v>
      </c>
      <c r="D79" s="9" t="str">
        <f t="shared" si="2"/>
        <v>2022103</v>
      </c>
      <c r="E79" s="11">
        <v>85.75</v>
      </c>
      <c r="F79" s="11">
        <v>90.6</v>
      </c>
      <c r="G79" s="11">
        <v>88.66</v>
      </c>
    </row>
    <row r="80" ht="20" customHeight="1" spans="1:7">
      <c r="A80" s="8">
        <v>77</v>
      </c>
      <c r="B80" s="9" t="str">
        <f>"陈坤侠"</f>
        <v>陈坤侠</v>
      </c>
      <c r="C80" s="10" t="s">
        <v>84</v>
      </c>
      <c r="D80" s="9" t="str">
        <f t="shared" si="2"/>
        <v>2022103</v>
      </c>
      <c r="E80" s="11">
        <v>81.25</v>
      </c>
      <c r="F80" s="11">
        <v>93.5</v>
      </c>
      <c r="G80" s="11">
        <v>88.6</v>
      </c>
    </row>
    <row r="81" ht="20" customHeight="1" spans="1:7">
      <c r="A81" s="8">
        <v>78</v>
      </c>
      <c r="B81" s="9" t="str">
        <f>"高金鑫"</f>
        <v>高金鑫</v>
      </c>
      <c r="C81" s="10" t="s">
        <v>85</v>
      </c>
      <c r="D81" s="9" t="str">
        <f t="shared" si="2"/>
        <v>2022103</v>
      </c>
      <c r="E81" s="11">
        <v>78.9</v>
      </c>
      <c r="F81" s="11">
        <v>94.1</v>
      </c>
      <c r="G81" s="11">
        <v>88.02</v>
      </c>
    </row>
    <row r="82" ht="20" customHeight="1" spans="1:7">
      <c r="A82" s="8">
        <v>79</v>
      </c>
      <c r="B82" s="9" t="str">
        <f>"郭宁洁"</f>
        <v>郭宁洁</v>
      </c>
      <c r="C82" s="10" t="s">
        <v>86</v>
      </c>
      <c r="D82" s="9" t="str">
        <f t="shared" ref="D82:D105" si="3">"2022104"</f>
        <v>2022104</v>
      </c>
      <c r="E82" s="11">
        <v>95</v>
      </c>
      <c r="F82" s="11">
        <v>99.7</v>
      </c>
      <c r="G82" s="11">
        <v>97.82</v>
      </c>
    </row>
    <row r="83" ht="20" customHeight="1" spans="1:7">
      <c r="A83" s="8">
        <v>80</v>
      </c>
      <c r="B83" s="9" t="str">
        <f>"王璇"</f>
        <v>王璇</v>
      </c>
      <c r="C83" s="10" t="s">
        <v>87</v>
      </c>
      <c r="D83" s="9" t="str">
        <f t="shared" si="3"/>
        <v>2022104</v>
      </c>
      <c r="E83" s="11">
        <v>95.3</v>
      </c>
      <c r="F83" s="11">
        <v>95.9</v>
      </c>
      <c r="G83" s="11">
        <v>95.66</v>
      </c>
    </row>
    <row r="84" ht="20" customHeight="1" spans="1:7">
      <c r="A84" s="8">
        <v>81</v>
      </c>
      <c r="B84" s="9" t="str">
        <f>"刘静静"</f>
        <v>刘静静</v>
      </c>
      <c r="C84" s="10" t="s">
        <v>88</v>
      </c>
      <c r="D84" s="9" t="str">
        <f t="shared" si="3"/>
        <v>2022104</v>
      </c>
      <c r="E84" s="11">
        <v>97.3</v>
      </c>
      <c r="F84" s="11">
        <v>94.5</v>
      </c>
      <c r="G84" s="11">
        <v>95.62</v>
      </c>
    </row>
    <row r="85" ht="20" customHeight="1" spans="1:7">
      <c r="A85" s="8">
        <v>82</v>
      </c>
      <c r="B85" s="9" t="str">
        <f>"程铭"</f>
        <v>程铭</v>
      </c>
      <c r="C85" s="10" t="s">
        <v>89</v>
      </c>
      <c r="D85" s="9" t="str">
        <f t="shared" si="3"/>
        <v>2022104</v>
      </c>
      <c r="E85" s="11">
        <v>89.45</v>
      </c>
      <c r="F85" s="11">
        <v>99.1</v>
      </c>
      <c r="G85" s="11">
        <v>95.24</v>
      </c>
    </row>
    <row r="86" ht="20" customHeight="1" spans="1:7">
      <c r="A86" s="8">
        <v>83</v>
      </c>
      <c r="B86" s="9" t="str">
        <f>"刘笑笑"</f>
        <v>刘笑笑</v>
      </c>
      <c r="C86" s="10" t="s">
        <v>90</v>
      </c>
      <c r="D86" s="9" t="str">
        <f t="shared" si="3"/>
        <v>2022104</v>
      </c>
      <c r="E86" s="11">
        <v>92.15</v>
      </c>
      <c r="F86" s="11">
        <v>96.5</v>
      </c>
      <c r="G86" s="11">
        <v>94.76</v>
      </c>
    </row>
    <row r="87" ht="20" customHeight="1" spans="1:7">
      <c r="A87" s="8">
        <v>84</v>
      </c>
      <c r="B87" s="9" t="str">
        <f>"周雨露"</f>
        <v>周雨露</v>
      </c>
      <c r="C87" s="10" t="s">
        <v>91</v>
      </c>
      <c r="D87" s="9" t="str">
        <f t="shared" si="3"/>
        <v>2022104</v>
      </c>
      <c r="E87" s="11">
        <v>89.25</v>
      </c>
      <c r="F87" s="11">
        <v>97.3</v>
      </c>
      <c r="G87" s="11">
        <v>94.08</v>
      </c>
    </row>
    <row r="88" ht="20" customHeight="1" spans="1:7">
      <c r="A88" s="8">
        <v>85</v>
      </c>
      <c r="B88" s="9" t="str">
        <f>"刘娜"</f>
        <v>刘娜</v>
      </c>
      <c r="C88" s="10" t="s">
        <v>92</v>
      </c>
      <c r="D88" s="9" t="str">
        <f t="shared" si="3"/>
        <v>2022104</v>
      </c>
      <c r="E88" s="11">
        <v>82.5</v>
      </c>
      <c r="F88" s="11">
        <v>101</v>
      </c>
      <c r="G88" s="11">
        <v>93.6</v>
      </c>
    </row>
    <row r="89" ht="20" customHeight="1" spans="1:7">
      <c r="A89" s="8">
        <v>86</v>
      </c>
      <c r="B89" s="9" t="str">
        <f>"张雨晴"</f>
        <v>张雨晴</v>
      </c>
      <c r="C89" s="10" t="s">
        <v>93</v>
      </c>
      <c r="D89" s="9" t="str">
        <f t="shared" si="3"/>
        <v>2022104</v>
      </c>
      <c r="E89" s="11">
        <v>85.45</v>
      </c>
      <c r="F89" s="11">
        <v>98.4</v>
      </c>
      <c r="G89" s="11">
        <v>93.22</v>
      </c>
    </row>
    <row r="90" ht="20" customHeight="1" spans="1:7">
      <c r="A90" s="8">
        <v>87</v>
      </c>
      <c r="B90" s="9" t="str">
        <f>"庄雪茹"</f>
        <v>庄雪茹</v>
      </c>
      <c r="C90" s="10" t="s">
        <v>94</v>
      </c>
      <c r="D90" s="9" t="str">
        <f t="shared" si="3"/>
        <v>2022104</v>
      </c>
      <c r="E90" s="11">
        <v>83.05</v>
      </c>
      <c r="F90" s="11">
        <v>98.8</v>
      </c>
      <c r="G90" s="11">
        <v>92.5</v>
      </c>
    </row>
    <row r="91" ht="20" customHeight="1" spans="1:7">
      <c r="A91" s="8">
        <v>88</v>
      </c>
      <c r="B91" s="9" t="str">
        <f>"袁乐乐"</f>
        <v>袁乐乐</v>
      </c>
      <c r="C91" s="10" t="s">
        <v>95</v>
      </c>
      <c r="D91" s="9" t="str">
        <f t="shared" si="3"/>
        <v>2022104</v>
      </c>
      <c r="E91" s="11">
        <v>83.8</v>
      </c>
      <c r="F91" s="11">
        <v>95.6</v>
      </c>
      <c r="G91" s="11">
        <v>90.88</v>
      </c>
    </row>
    <row r="92" ht="20" customHeight="1" spans="1:7">
      <c r="A92" s="8">
        <v>89</v>
      </c>
      <c r="B92" s="9" t="str">
        <f>"姜瑞雅"</f>
        <v>姜瑞雅</v>
      </c>
      <c r="C92" s="10" t="s">
        <v>96</v>
      </c>
      <c r="D92" s="9" t="str">
        <f t="shared" si="3"/>
        <v>2022104</v>
      </c>
      <c r="E92" s="11">
        <v>89.75</v>
      </c>
      <c r="F92" s="11">
        <v>91.5</v>
      </c>
      <c r="G92" s="11">
        <v>90.8</v>
      </c>
    </row>
    <row r="93" ht="20" customHeight="1" spans="1:7">
      <c r="A93" s="8">
        <v>90</v>
      </c>
      <c r="B93" s="9" t="str">
        <f>"陆晓林"</f>
        <v>陆晓林</v>
      </c>
      <c r="C93" s="10" t="s">
        <v>97</v>
      </c>
      <c r="D93" s="9" t="str">
        <f t="shared" si="3"/>
        <v>2022104</v>
      </c>
      <c r="E93" s="11">
        <v>89.5</v>
      </c>
      <c r="F93" s="11">
        <v>91.5</v>
      </c>
      <c r="G93" s="11">
        <v>90.7</v>
      </c>
    </row>
    <row r="94" ht="20" customHeight="1" spans="1:7">
      <c r="A94" s="8">
        <v>91</v>
      </c>
      <c r="B94" s="9" t="str">
        <f>"郑远远"</f>
        <v>郑远远</v>
      </c>
      <c r="C94" s="10" t="s">
        <v>98</v>
      </c>
      <c r="D94" s="9" t="str">
        <f t="shared" si="3"/>
        <v>2022104</v>
      </c>
      <c r="E94" s="11">
        <v>81.75</v>
      </c>
      <c r="F94" s="11">
        <v>95.9</v>
      </c>
      <c r="G94" s="11">
        <v>90.24</v>
      </c>
    </row>
    <row r="95" ht="20" customHeight="1" spans="1:7">
      <c r="A95" s="8">
        <v>92</v>
      </c>
      <c r="B95" s="9" t="str">
        <f>"耿大玉"</f>
        <v>耿大玉</v>
      </c>
      <c r="C95" s="10" t="s">
        <v>99</v>
      </c>
      <c r="D95" s="9" t="str">
        <f t="shared" si="3"/>
        <v>2022104</v>
      </c>
      <c r="E95" s="11">
        <v>91.85</v>
      </c>
      <c r="F95" s="11">
        <v>89.1</v>
      </c>
      <c r="G95" s="11">
        <v>90.2</v>
      </c>
    </row>
    <row r="96" ht="20" customHeight="1" spans="1:7">
      <c r="A96" s="8">
        <v>93</v>
      </c>
      <c r="B96" s="9" t="str">
        <f>"黄倩雯"</f>
        <v>黄倩雯</v>
      </c>
      <c r="C96" s="10" t="s">
        <v>100</v>
      </c>
      <c r="D96" s="9" t="str">
        <f t="shared" si="3"/>
        <v>2022104</v>
      </c>
      <c r="E96" s="11">
        <v>91.5</v>
      </c>
      <c r="F96" s="11">
        <v>89</v>
      </c>
      <c r="G96" s="11">
        <v>90</v>
      </c>
    </row>
    <row r="97" ht="20" customHeight="1" spans="1:7">
      <c r="A97" s="8">
        <v>94</v>
      </c>
      <c r="B97" s="9" t="str">
        <f>"李英梅"</f>
        <v>李英梅</v>
      </c>
      <c r="C97" s="10" t="s">
        <v>101</v>
      </c>
      <c r="D97" s="9" t="str">
        <f t="shared" si="3"/>
        <v>2022104</v>
      </c>
      <c r="E97" s="11">
        <v>85.15</v>
      </c>
      <c r="F97" s="11">
        <v>92.7</v>
      </c>
      <c r="G97" s="11">
        <v>89.68</v>
      </c>
    </row>
    <row r="98" ht="20" customHeight="1" spans="1:7">
      <c r="A98" s="8">
        <v>95</v>
      </c>
      <c r="B98" s="9" t="str">
        <f>"庞肖琪"</f>
        <v>庞肖琪</v>
      </c>
      <c r="C98" s="10" t="s">
        <v>102</v>
      </c>
      <c r="D98" s="9" t="str">
        <f t="shared" si="3"/>
        <v>2022104</v>
      </c>
      <c r="E98" s="11">
        <v>81.5</v>
      </c>
      <c r="F98" s="11">
        <v>93.3</v>
      </c>
      <c r="G98" s="11">
        <v>88.58</v>
      </c>
    </row>
    <row r="99" ht="20" customHeight="1" spans="1:7">
      <c r="A99" s="8">
        <v>96</v>
      </c>
      <c r="B99" s="9" t="str">
        <f>"江婷婷"</f>
        <v>江婷婷</v>
      </c>
      <c r="C99" s="10" t="s">
        <v>103</v>
      </c>
      <c r="D99" s="9" t="str">
        <f t="shared" si="3"/>
        <v>2022104</v>
      </c>
      <c r="E99" s="11">
        <v>87.55</v>
      </c>
      <c r="F99" s="11">
        <v>89</v>
      </c>
      <c r="G99" s="11">
        <v>88.42</v>
      </c>
    </row>
    <row r="100" ht="20" customHeight="1" spans="1:7">
      <c r="A100" s="8">
        <v>97</v>
      </c>
      <c r="B100" s="9" t="str">
        <f>"周倍倍"</f>
        <v>周倍倍</v>
      </c>
      <c r="C100" s="10" t="s">
        <v>104</v>
      </c>
      <c r="D100" s="9" t="str">
        <f t="shared" si="3"/>
        <v>2022104</v>
      </c>
      <c r="E100" s="11">
        <v>85.5</v>
      </c>
      <c r="F100" s="11">
        <v>87.3</v>
      </c>
      <c r="G100" s="11">
        <v>86.58</v>
      </c>
    </row>
    <row r="101" ht="20" customHeight="1" spans="1:7">
      <c r="A101" s="8">
        <v>98</v>
      </c>
      <c r="B101" s="9" t="str">
        <f>"孙祥祥"</f>
        <v>孙祥祥</v>
      </c>
      <c r="C101" s="10" t="s">
        <v>105</v>
      </c>
      <c r="D101" s="9" t="str">
        <f t="shared" si="3"/>
        <v>2022104</v>
      </c>
      <c r="E101" s="11">
        <v>82.6</v>
      </c>
      <c r="F101" s="11">
        <v>87.7</v>
      </c>
      <c r="G101" s="11">
        <v>85.66</v>
      </c>
    </row>
    <row r="102" ht="20" customHeight="1" spans="1:7">
      <c r="A102" s="8">
        <v>99</v>
      </c>
      <c r="B102" s="9" t="str">
        <f>"王紫晴"</f>
        <v>王紫晴</v>
      </c>
      <c r="C102" s="10" t="s">
        <v>106</v>
      </c>
      <c r="D102" s="9" t="str">
        <f t="shared" si="3"/>
        <v>2022104</v>
      </c>
      <c r="E102" s="11">
        <v>70.5</v>
      </c>
      <c r="F102" s="11">
        <v>95</v>
      </c>
      <c r="G102" s="11">
        <v>85.2</v>
      </c>
    </row>
    <row r="103" ht="20" customHeight="1" spans="1:7">
      <c r="A103" s="8">
        <v>100</v>
      </c>
      <c r="B103" s="9" t="str">
        <f>"王雪晴"</f>
        <v>王雪晴</v>
      </c>
      <c r="C103" s="10" t="s">
        <v>107</v>
      </c>
      <c r="D103" s="9" t="str">
        <f t="shared" si="3"/>
        <v>2022104</v>
      </c>
      <c r="E103" s="11">
        <v>92.95</v>
      </c>
      <c r="F103" s="11">
        <v>79.6</v>
      </c>
      <c r="G103" s="11">
        <v>84.94</v>
      </c>
    </row>
    <row r="104" ht="20" customHeight="1" spans="1:7">
      <c r="A104" s="8">
        <v>101</v>
      </c>
      <c r="B104" s="9" t="str">
        <f>"刘艳红"</f>
        <v>刘艳红</v>
      </c>
      <c r="C104" s="10" t="s">
        <v>108</v>
      </c>
      <c r="D104" s="9" t="str">
        <f t="shared" si="3"/>
        <v>2022104</v>
      </c>
      <c r="E104" s="11">
        <v>85.2</v>
      </c>
      <c r="F104" s="11">
        <v>82.2</v>
      </c>
      <c r="G104" s="11">
        <v>83.4</v>
      </c>
    </row>
    <row r="105" ht="20" customHeight="1" spans="1:7">
      <c r="A105" s="8">
        <v>102</v>
      </c>
      <c r="B105" s="9" t="str">
        <f>"王焕"</f>
        <v>王焕</v>
      </c>
      <c r="C105" s="10" t="s">
        <v>109</v>
      </c>
      <c r="D105" s="9" t="str">
        <f t="shared" si="3"/>
        <v>2022104</v>
      </c>
      <c r="E105" s="11">
        <v>76.65</v>
      </c>
      <c r="F105" s="11">
        <v>85</v>
      </c>
      <c r="G105" s="11">
        <v>81.66</v>
      </c>
    </row>
    <row r="106" ht="20" customHeight="1" spans="1:7">
      <c r="A106" s="8">
        <v>103</v>
      </c>
      <c r="B106" s="9" t="str">
        <f>"武灵莉"</f>
        <v>武灵莉</v>
      </c>
      <c r="C106" s="10" t="s">
        <v>110</v>
      </c>
      <c r="D106" s="9" t="str">
        <f t="shared" ref="D106:D129" si="4">"2022105"</f>
        <v>2022105</v>
      </c>
      <c r="E106" s="11">
        <v>108.5</v>
      </c>
      <c r="F106" s="11">
        <v>105.3</v>
      </c>
      <c r="G106" s="11">
        <v>106.58</v>
      </c>
    </row>
    <row r="107" ht="20" customHeight="1" spans="1:7">
      <c r="A107" s="8">
        <v>104</v>
      </c>
      <c r="B107" s="9" t="str">
        <f>"武旭旭"</f>
        <v>武旭旭</v>
      </c>
      <c r="C107" s="10" t="s">
        <v>111</v>
      </c>
      <c r="D107" s="9" t="str">
        <f t="shared" si="4"/>
        <v>2022105</v>
      </c>
      <c r="E107" s="11">
        <v>103.7</v>
      </c>
      <c r="F107" s="11">
        <v>107.3</v>
      </c>
      <c r="G107" s="11">
        <v>105.86</v>
      </c>
    </row>
    <row r="108" ht="20" customHeight="1" spans="1:7">
      <c r="A108" s="8">
        <v>105</v>
      </c>
      <c r="B108" s="9" t="str">
        <f>"张小可"</f>
        <v>张小可</v>
      </c>
      <c r="C108" s="10" t="s">
        <v>112</v>
      </c>
      <c r="D108" s="9" t="str">
        <f t="shared" si="4"/>
        <v>2022105</v>
      </c>
      <c r="E108" s="11">
        <v>104.2</v>
      </c>
      <c r="F108" s="11">
        <v>99.9</v>
      </c>
      <c r="G108" s="11">
        <v>101.62</v>
      </c>
    </row>
    <row r="109" ht="20" customHeight="1" spans="1:7">
      <c r="A109" s="8">
        <v>106</v>
      </c>
      <c r="B109" s="9" t="str">
        <f>"王飘飘"</f>
        <v>王飘飘</v>
      </c>
      <c r="C109" s="10" t="s">
        <v>113</v>
      </c>
      <c r="D109" s="9" t="str">
        <f t="shared" si="4"/>
        <v>2022105</v>
      </c>
      <c r="E109" s="11">
        <v>96.6</v>
      </c>
      <c r="F109" s="11">
        <v>103.4</v>
      </c>
      <c r="G109" s="11">
        <v>100.68</v>
      </c>
    </row>
    <row r="110" ht="20" customHeight="1" spans="1:7">
      <c r="A110" s="8">
        <v>107</v>
      </c>
      <c r="B110" s="9" t="str">
        <f>"胡慧忠"</f>
        <v>胡慧忠</v>
      </c>
      <c r="C110" s="10" t="s">
        <v>114</v>
      </c>
      <c r="D110" s="9" t="str">
        <f t="shared" si="4"/>
        <v>2022105</v>
      </c>
      <c r="E110" s="11">
        <v>90.6</v>
      </c>
      <c r="F110" s="11">
        <v>106.9</v>
      </c>
      <c r="G110" s="11">
        <v>100.38</v>
      </c>
    </row>
    <row r="111" ht="20" customHeight="1" spans="1:7">
      <c r="A111" s="8">
        <v>108</v>
      </c>
      <c r="B111" s="9" t="str">
        <f>"郑梦苹"</f>
        <v>郑梦苹</v>
      </c>
      <c r="C111" s="10" t="s">
        <v>115</v>
      </c>
      <c r="D111" s="9" t="str">
        <f t="shared" si="4"/>
        <v>2022105</v>
      </c>
      <c r="E111" s="11">
        <v>93.75</v>
      </c>
      <c r="F111" s="11">
        <v>102.3</v>
      </c>
      <c r="G111" s="11">
        <v>98.88</v>
      </c>
    </row>
    <row r="112" ht="20" customHeight="1" spans="1:7">
      <c r="A112" s="8">
        <v>109</v>
      </c>
      <c r="B112" s="9" t="str">
        <f>"高雅馨"</f>
        <v>高雅馨</v>
      </c>
      <c r="C112" s="10" t="s">
        <v>116</v>
      </c>
      <c r="D112" s="9" t="str">
        <f t="shared" si="4"/>
        <v>2022105</v>
      </c>
      <c r="E112" s="11">
        <v>94.5</v>
      </c>
      <c r="F112" s="11">
        <v>101.2</v>
      </c>
      <c r="G112" s="11">
        <v>98.52</v>
      </c>
    </row>
    <row r="113" ht="20" customHeight="1" spans="1:7">
      <c r="A113" s="8">
        <v>110</v>
      </c>
      <c r="B113" s="9" t="str">
        <f>"刘佳慧"</f>
        <v>刘佳慧</v>
      </c>
      <c r="C113" s="10" t="s">
        <v>117</v>
      </c>
      <c r="D113" s="9" t="str">
        <f t="shared" si="4"/>
        <v>2022105</v>
      </c>
      <c r="E113" s="11">
        <v>92.25</v>
      </c>
      <c r="F113" s="11">
        <v>100.5</v>
      </c>
      <c r="G113" s="11">
        <v>97.2</v>
      </c>
    </row>
    <row r="114" ht="20" customHeight="1" spans="1:7">
      <c r="A114" s="8">
        <v>111</v>
      </c>
      <c r="B114" s="9" t="str">
        <f>"王楠"</f>
        <v>王楠</v>
      </c>
      <c r="C114" s="10" t="s">
        <v>118</v>
      </c>
      <c r="D114" s="9" t="str">
        <f t="shared" si="4"/>
        <v>2022105</v>
      </c>
      <c r="E114" s="11">
        <v>87.85</v>
      </c>
      <c r="F114" s="11">
        <v>102.3</v>
      </c>
      <c r="G114" s="11">
        <v>96.52</v>
      </c>
    </row>
    <row r="115" ht="20" customHeight="1" spans="1:7">
      <c r="A115" s="8">
        <v>112</v>
      </c>
      <c r="B115" s="9" t="str">
        <f>"沈丽娜"</f>
        <v>沈丽娜</v>
      </c>
      <c r="C115" s="10" t="s">
        <v>119</v>
      </c>
      <c r="D115" s="9" t="str">
        <f t="shared" si="4"/>
        <v>2022105</v>
      </c>
      <c r="E115" s="11">
        <v>87.15</v>
      </c>
      <c r="F115" s="11">
        <v>102.7</v>
      </c>
      <c r="G115" s="11">
        <v>96.48</v>
      </c>
    </row>
    <row r="116" ht="20" customHeight="1" spans="1:7">
      <c r="A116" s="8">
        <v>113</v>
      </c>
      <c r="B116" s="9" t="str">
        <f>"王近近"</f>
        <v>王近近</v>
      </c>
      <c r="C116" s="10" t="s">
        <v>120</v>
      </c>
      <c r="D116" s="9" t="str">
        <f t="shared" si="4"/>
        <v>2022105</v>
      </c>
      <c r="E116" s="11">
        <v>86.85</v>
      </c>
      <c r="F116" s="11">
        <v>101.6</v>
      </c>
      <c r="G116" s="11">
        <v>95.7</v>
      </c>
    </row>
    <row r="117" ht="20" customHeight="1" spans="1:7">
      <c r="A117" s="8">
        <v>114</v>
      </c>
      <c r="B117" s="9" t="str">
        <f>"许紫怡"</f>
        <v>许紫怡</v>
      </c>
      <c r="C117" s="10" t="s">
        <v>121</v>
      </c>
      <c r="D117" s="9" t="str">
        <f t="shared" si="4"/>
        <v>2022105</v>
      </c>
      <c r="E117" s="11">
        <v>94.35</v>
      </c>
      <c r="F117" s="11">
        <v>95</v>
      </c>
      <c r="G117" s="11">
        <v>94.74</v>
      </c>
    </row>
    <row r="118" ht="20" customHeight="1" spans="1:7">
      <c r="A118" s="8">
        <v>115</v>
      </c>
      <c r="B118" s="9" t="str">
        <f>"李晨"</f>
        <v>李晨</v>
      </c>
      <c r="C118" s="10" t="s">
        <v>122</v>
      </c>
      <c r="D118" s="9" t="str">
        <f t="shared" si="4"/>
        <v>2022105</v>
      </c>
      <c r="E118" s="11">
        <v>90.8</v>
      </c>
      <c r="F118" s="11">
        <v>96</v>
      </c>
      <c r="G118" s="11">
        <v>93.92</v>
      </c>
    </row>
    <row r="119" ht="20" customHeight="1" spans="1:7">
      <c r="A119" s="8">
        <v>116</v>
      </c>
      <c r="B119" s="9" t="str">
        <f>"张倩倩"</f>
        <v>张倩倩</v>
      </c>
      <c r="C119" s="10" t="s">
        <v>123</v>
      </c>
      <c r="D119" s="9" t="str">
        <f t="shared" si="4"/>
        <v>2022105</v>
      </c>
      <c r="E119" s="11">
        <v>93.45</v>
      </c>
      <c r="F119" s="11">
        <v>93.8</v>
      </c>
      <c r="G119" s="11">
        <v>93.66</v>
      </c>
    </row>
    <row r="120" ht="20" customHeight="1" spans="1:7">
      <c r="A120" s="8">
        <v>117</v>
      </c>
      <c r="B120" s="9" t="str">
        <f>"纪思雨"</f>
        <v>纪思雨</v>
      </c>
      <c r="C120" s="10" t="s">
        <v>124</v>
      </c>
      <c r="D120" s="9" t="str">
        <f t="shared" si="4"/>
        <v>2022105</v>
      </c>
      <c r="E120" s="11">
        <v>91.05</v>
      </c>
      <c r="F120" s="11">
        <v>95</v>
      </c>
      <c r="G120" s="11">
        <v>93.42</v>
      </c>
    </row>
    <row r="121" ht="20" customHeight="1" spans="1:7">
      <c r="A121" s="8">
        <v>118</v>
      </c>
      <c r="B121" s="9" t="str">
        <f>"梁晨"</f>
        <v>梁晨</v>
      </c>
      <c r="C121" s="10" t="s">
        <v>125</v>
      </c>
      <c r="D121" s="9" t="str">
        <f t="shared" si="4"/>
        <v>2022105</v>
      </c>
      <c r="E121" s="11">
        <v>86.8</v>
      </c>
      <c r="F121" s="11">
        <v>96.8</v>
      </c>
      <c r="G121" s="11">
        <v>92.8</v>
      </c>
    </row>
    <row r="122" ht="20" customHeight="1" spans="1:7">
      <c r="A122" s="8">
        <v>119</v>
      </c>
      <c r="B122" s="9" t="str">
        <f>"王俊俊"</f>
        <v>王俊俊</v>
      </c>
      <c r="C122" s="10" t="s">
        <v>126</v>
      </c>
      <c r="D122" s="9" t="str">
        <f t="shared" si="4"/>
        <v>2022105</v>
      </c>
      <c r="E122" s="11">
        <v>87.85</v>
      </c>
      <c r="F122" s="11">
        <v>93.9</v>
      </c>
      <c r="G122" s="11">
        <v>91.48</v>
      </c>
    </row>
    <row r="123" ht="20" customHeight="1" spans="1:7">
      <c r="A123" s="8">
        <v>120</v>
      </c>
      <c r="B123" s="9" t="str">
        <f>"朱鑫淼"</f>
        <v>朱鑫淼</v>
      </c>
      <c r="C123" s="10" t="s">
        <v>127</v>
      </c>
      <c r="D123" s="9" t="str">
        <f t="shared" si="4"/>
        <v>2022105</v>
      </c>
      <c r="E123" s="11">
        <v>85</v>
      </c>
      <c r="F123" s="11">
        <v>94</v>
      </c>
      <c r="G123" s="11">
        <v>90.4</v>
      </c>
    </row>
    <row r="124" ht="20" customHeight="1" spans="1:7">
      <c r="A124" s="8">
        <v>121</v>
      </c>
      <c r="B124" s="9" t="str">
        <f>"武雨晴"</f>
        <v>武雨晴</v>
      </c>
      <c r="C124" s="10" t="s">
        <v>128</v>
      </c>
      <c r="D124" s="9" t="str">
        <f t="shared" si="4"/>
        <v>2022105</v>
      </c>
      <c r="E124" s="11">
        <v>85.85</v>
      </c>
      <c r="F124" s="11">
        <v>93</v>
      </c>
      <c r="G124" s="11">
        <v>90.14</v>
      </c>
    </row>
    <row r="125" ht="20" customHeight="1" spans="1:7">
      <c r="A125" s="8">
        <v>122</v>
      </c>
      <c r="B125" s="9" t="str">
        <f>"李静文"</f>
        <v>李静文</v>
      </c>
      <c r="C125" s="10" t="s">
        <v>129</v>
      </c>
      <c r="D125" s="9" t="str">
        <f t="shared" si="4"/>
        <v>2022105</v>
      </c>
      <c r="E125" s="11">
        <v>84.1</v>
      </c>
      <c r="F125" s="11">
        <v>93.4</v>
      </c>
      <c r="G125" s="11">
        <v>89.68</v>
      </c>
    </row>
    <row r="126" ht="20" customHeight="1" spans="1:7">
      <c r="A126" s="8">
        <v>123</v>
      </c>
      <c r="B126" s="9" t="str">
        <f>"马婉君"</f>
        <v>马婉君</v>
      </c>
      <c r="C126" s="10" t="s">
        <v>130</v>
      </c>
      <c r="D126" s="9" t="str">
        <f t="shared" si="4"/>
        <v>2022105</v>
      </c>
      <c r="E126" s="11">
        <v>81.8</v>
      </c>
      <c r="F126" s="11">
        <v>94.2</v>
      </c>
      <c r="G126" s="11">
        <v>89.24</v>
      </c>
    </row>
    <row r="127" ht="20" customHeight="1" spans="1:7">
      <c r="A127" s="8">
        <v>124</v>
      </c>
      <c r="B127" s="9" t="str">
        <f>"李娜"</f>
        <v>李娜</v>
      </c>
      <c r="C127" s="10" t="s">
        <v>131</v>
      </c>
      <c r="D127" s="9" t="str">
        <f t="shared" si="4"/>
        <v>2022105</v>
      </c>
      <c r="E127" s="11">
        <v>87.25</v>
      </c>
      <c r="F127" s="11">
        <v>90.2</v>
      </c>
      <c r="G127" s="11">
        <v>89.02</v>
      </c>
    </row>
    <row r="128" ht="20" customHeight="1" spans="1:7">
      <c r="A128" s="8">
        <v>125</v>
      </c>
      <c r="B128" s="9" t="str">
        <f>"周海燕"</f>
        <v>周海燕</v>
      </c>
      <c r="C128" s="10" t="s">
        <v>132</v>
      </c>
      <c r="D128" s="9" t="str">
        <f t="shared" si="4"/>
        <v>2022105</v>
      </c>
      <c r="E128" s="11">
        <v>82.1</v>
      </c>
      <c r="F128" s="11">
        <v>90.6</v>
      </c>
      <c r="G128" s="11">
        <v>87.2</v>
      </c>
    </row>
    <row r="129" ht="20" customHeight="1" spans="1:7">
      <c r="A129" s="8">
        <v>126</v>
      </c>
      <c r="B129" s="9" t="str">
        <f>"高子玉"</f>
        <v>高子玉</v>
      </c>
      <c r="C129" s="10" t="s">
        <v>133</v>
      </c>
      <c r="D129" s="9" t="str">
        <f t="shared" si="4"/>
        <v>2022105</v>
      </c>
      <c r="E129" s="11">
        <v>83.25</v>
      </c>
      <c r="F129" s="11">
        <v>89.1</v>
      </c>
      <c r="G129" s="11">
        <v>86.76</v>
      </c>
    </row>
    <row r="130" ht="20" customHeight="1" spans="1:7">
      <c r="A130" s="8">
        <v>127</v>
      </c>
      <c r="B130" s="9" t="str">
        <f>"管玉红"</f>
        <v>管玉红</v>
      </c>
      <c r="C130" s="10" t="s">
        <v>134</v>
      </c>
      <c r="D130" s="9" t="str">
        <f t="shared" ref="D130:D157" si="5">"2022106"</f>
        <v>2022106</v>
      </c>
      <c r="E130" s="11">
        <v>108.55</v>
      </c>
      <c r="F130" s="11">
        <v>110.6</v>
      </c>
      <c r="G130" s="11">
        <v>109.78</v>
      </c>
    </row>
    <row r="131" ht="20" customHeight="1" spans="1:7">
      <c r="A131" s="8">
        <v>128</v>
      </c>
      <c r="B131" s="9" t="str">
        <f>"马慧"</f>
        <v>马慧</v>
      </c>
      <c r="C131" s="10" t="s">
        <v>135</v>
      </c>
      <c r="D131" s="9" t="str">
        <f t="shared" si="5"/>
        <v>2022106</v>
      </c>
      <c r="E131" s="11">
        <v>99.35</v>
      </c>
      <c r="F131" s="11">
        <v>99.8</v>
      </c>
      <c r="G131" s="11">
        <v>99.62</v>
      </c>
    </row>
    <row r="132" ht="20" customHeight="1" spans="1:7">
      <c r="A132" s="8">
        <v>129</v>
      </c>
      <c r="B132" s="9" t="str">
        <f>"李秋慧"</f>
        <v>李秋慧</v>
      </c>
      <c r="C132" s="10" t="s">
        <v>136</v>
      </c>
      <c r="D132" s="9" t="str">
        <f t="shared" si="5"/>
        <v>2022106</v>
      </c>
      <c r="E132" s="11">
        <v>92.15</v>
      </c>
      <c r="F132" s="11">
        <v>104.4</v>
      </c>
      <c r="G132" s="11">
        <v>99.5</v>
      </c>
    </row>
    <row r="133" ht="20" customHeight="1" spans="1:7">
      <c r="A133" s="8">
        <v>130</v>
      </c>
      <c r="B133" s="9" t="str">
        <f>"葛晴晴"</f>
        <v>葛晴晴</v>
      </c>
      <c r="C133" s="10" t="s">
        <v>137</v>
      </c>
      <c r="D133" s="9" t="str">
        <f t="shared" si="5"/>
        <v>2022106</v>
      </c>
      <c r="E133" s="11">
        <v>94</v>
      </c>
      <c r="F133" s="11">
        <v>103</v>
      </c>
      <c r="G133" s="11">
        <v>99.4</v>
      </c>
    </row>
    <row r="134" ht="20" customHeight="1" spans="1:7">
      <c r="A134" s="8">
        <v>131</v>
      </c>
      <c r="B134" s="9" t="str">
        <f>"王等"</f>
        <v>王等</v>
      </c>
      <c r="C134" s="10" t="s">
        <v>138</v>
      </c>
      <c r="D134" s="9" t="str">
        <f t="shared" si="5"/>
        <v>2022106</v>
      </c>
      <c r="E134" s="11">
        <v>97.35</v>
      </c>
      <c r="F134" s="11">
        <v>99.8</v>
      </c>
      <c r="G134" s="11">
        <v>98.82</v>
      </c>
    </row>
    <row r="135" ht="20" customHeight="1" spans="1:7">
      <c r="A135" s="8">
        <v>132</v>
      </c>
      <c r="B135" s="9" t="str">
        <f>"盛晓雅"</f>
        <v>盛晓雅</v>
      </c>
      <c r="C135" s="10" t="s">
        <v>139</v>
      </c>
      <c r="D135" s="9" t="str">
        <f t="shared" si="5"/>
        <v>2022106</v>
      </c>
      <c r="E135" s="11">
        <v>97.4</v>
      </c>
      <c r="F135" s="11">
        <v>94.4</v>
      </c>
      <c r="G135" s="11">
        <v>95.6</v>
      </c>
    </row>
    <row r="136" ht="20" customHeight="1" spans="1:7">
      <c r="A136" s="8">
        <v>133</v>
      </c>
      <c r="B136" s="9" t="str">
        <f>"岳喜雨"</f>
        <v>岳喜雨</v>
      </c>
      <c r="C136" s="10" t="s">
        <v>140</v>
      </c>
      <c r="D136" s="9" t="str">
        <f t="shared" si="5"/>
        <v>2022106</v>
      </c>
      <c r="E136" s="11">
        <v>93.35</v>
      </c>
      <c r="F136" s="11">
        <v>94.8</v>
      </c>
      <c r="G136" s="11">
        <v>94.22</v>
      </c>
    </row>
    <row r="137" ht="20" customHeight="1" spans="1:7">
      <c r="A137" s="8">
        <v>134</v>
      </c>
      <c r="B137" s="9" t="str">
        <f>"张蕊"</f>
        <v>张蕊</v>
      </c>
      <c r="C137" s="10" t="s">
        <v>141</v>
      </c>
      <c r="D137" s="9" t="str">
        <f t="shared" si="5"/>
        <v>2022106</v>
      </c>
      <c r="E137" s="11">
        <v>92.9</v>
      </c>
      <c r="F137" s="11">
        <v>94.6</v>
      </c>
      <c r="G137" s="11">
        <v>93.92</v>
      </c>
    </row>
    <row r="138" ht="20" customHeight="1" spans="1:7">
      <c r="A138" s="8">
        <v>135</v>
      </c>
      <c r="B138" s="9" t="str">
        <f>"邢梦雨"</f>
        <v>邢梦雨</v>
      </c>
      <c r="C138" s="10" t="s">
        <v>142</v>
      </c>
      <c r="D138" s="9" t="str">
        <f t="shared" si="5"/>
        <v>2022106</v>
      </c>
      <c r="E138" s="11">
        <v>92.15</v>
      </c>
      <c r="F138" s="11">
        <v>94.2</v>
      </c>
      <c r="G138" s="11">
        <v>93.38</v>
      </c>
    </row>
    <row r="139" ht="20" customHeight="1" spans="1:7">
      <c r="A139" s="8">
        <v>136</v>
      </c>
      <c r="B139" s="9" t="str">
        <f>"陆雅文"</f>
        <v>陆雅文</v>
      </c>
      <c r="C139" s="10" t="s">
        <v>143</v>
      </c>
      <c r="D139" s="9" t="str">
        <f t="shared" si="5"/>
        <v>2022106</v>
      </c>
      <c r="E139" s="11">
        <v>87.3</v>
      </c>
      <c r="F139" s="11">
        <v>97.3</v>
      </c>
      <c r="G139" s="11">
        <v>93.3</v>
      </c>
    </row>
    <row r="140" ht="20" customHeight="1" spans="1:7">
      <c r="A140" s="8">
        <v>137</v>
      </c>
      <c r="B140" s="9" t="str">
        <f>"胡娅楠"</f>
        <v>胡娅楠</v>
      </c>
      <c r="C140" s="10" t="s">
        <v>144</v>
      </c>
      <c r="D140" s="9" t="str">
        <f t="shared" si="5"/>
        <v>2022106</v>
      </c>
      <c r="E140" s="11">
        <v>83.9</v>
      </c>
      <c r="F140" s="11">
        <v>98.1</v>
      </c>
      <c r="G140" s="11">
        <v>92.42</v>
      </c>
    </row>
    <row r="141" ht="20" customHeight="1" spans="1:7">
      <c r="A141" s="8">
        <v>138</v>
      </c>
      <c r="B141" s="9" t="str">
        <f>"孙雅鑫"</f>
        <v>孙雅鑫</v>
      </c>
      <c r="C141" s="10" t="s">
        <v>145</v>
      </c>
      <c r="D141" s="9" t="str">
        <f t="shared" si="5"/>
        <v>2022106</v>
      </c>
      <c r="E141" s="11">
        <v>92.3</v>
      </c>
      <c r="F141" s="11">
        <v>91.5</v>
      </c>
      <c r="G141" s="11">
        <v>91.82</v>
      </c>
    </row>
    <row r="142" ht="20" customHeight="1" spans="1:7">
      <c r="A142" s="8">
        <v>139</v>
      </c>
      <c r="B142" s="9" t="str">
        <f>"汤晴"</f>
        <v>汤晴</v>
      </c>
      <c r="C142" s="10" t="s">
        <v>146</v>
      </c>
      <c r="D142" s="9" t="str">
        <f t="shared" si="5"/>
        <v>2022106</v>
      </c>
      <c r="E142" s="11">
        <v>90.15</v>
      </c>
      <c r="F142" s="11">
        <v>92.1</v>
      </c>
      <c r="G142" s="11">
        <v>91.32</v>
      </c>
    </row>
    <row r="143" ht="20" customHeight="1" spans="1:7">
      <c r="A143" s="8">
        <v>140</v>
      </c>
      <c r="B143" s="9" t="str">
        <f>"付雪琴"</f>
        <v>付雪琴</v>
      </c>
      <c r="C143" s="10" t="s">
        <v>147</v>
      </c>
      <c r="D143" s="9" t="str">
        <f t="shared" si="5"/>
        <v>2022106</v>
      </c>
      <c r="E143" s="11">
        <v>92.85</v>
      </c>
      <c r="F143" s="11">
        <v>89.6</v>
      </c>
      <c r="G143" s="11">
        <v>90.9</v>
      </c>
    </row>
    <row r="144" ht="20" customHeight="1" spans="1:7">
      <c r="A144" s="8">
        <v>141</v>
      </c>
      <c r="B144" s="9" t="str">
        <f>"张静"</f>
        <v>张静</v>
      </c>
      <c r="C144" s="10" t="s">
        <v>148</v>
      </c>
      <c r="D144" s="9" t="str">
        <f t="shared" si="5"/>
        <v>2022106</v>
      </c>
      <c r="E144" s="11">
        <v>79.65</v>
      </c>
      <c r="F144" s="11">
        <v>97.4</v>
      </c>
      <c r="G144" s="11">
        <v>90.3</v>
      </c>
    </row>
    <row r="145" ht="20" customHeight="1" spans="1:7">
      <c r="A145" s="8">
        <v>142</v>
      </c>
      <c r="B145" s="9" t="str">
        <f>"张青林"</f>
        <v>张青林</v>
      </c>
      <c r="C145" s="10" t="s">
        <v>149</v>
      </c>
      <c r="D145" s="9" t="str">
        <f t="shared" si="5"/>
        <v>2022106</v>
      </c>
      <c r="E145" s="11">
        <v>79.35</v>
      </c>
      <c r="F145" s="11">
        <v>96.7</v>
      </c>
      <c r="G145" s="11">
        <v>89.76</v>
      </c>
    </row>
    <row r="146" ht="20" customHeight="1" spans="1:7">
      <c r="A146" s="8">
        <v>143</v>
      </c>
      <c r="B146" s="9" t="str">
        <f>"程明"</f>
        <v>程明</v>
      </c>
      <c r="C146" s="10" t="s">
        <v>150</v>
      </c>
      <c r="D146" s="9" t="str">
        <f t="shared" si="5"/>
        <v>2022106</v>
      </c>
      <c r="E146" s="11">
        <v>83.3</v>
      </c>
      <c r="F146" s="11">
        <v>93.7</v>
      </c>
      <c r="G146" s="11">
        <v>89.54</v>
      </c>
    </row>
    <row r="147" ht="20" customHeight="1" spans="1:7">
      <c r="A147" s="8">
        <v>144</v>
      </c>
      <c r="B147" s="9" t="str">
        <f>"刘涵"</f>
        <v>刘涵</v>
      </c>
      <c r="C147" s="10" t="s">
        <v>151</v>
      </c>
      <c r="D147" s="9" t="str">
        <f t="shared" si="5"/>
        <v>2022106</v>
      </c>
      <c r="E147" s="11">
        <v>86.8</v>
      </c>
      <c r="F147" s="11">
        <v>90.4</v>
      </c>
      <c r="G147" s="11">
        <v>88.96</v>
      </c>
    </row>
    <row r="148" ht="20" customHeight="1" spans="1:7">
      <c r="A148" s="8">
        <v>145</v>
      </c>
      <c r="B148" s="9" t="str">
        <f>"潘玥"</f>
        <v>潘玥</v>
      </c>
      <c r="C148" s="10" t="s">
        <v>152</v>
      </c>
      <c r="D148" s="9" t="str">
        <f t="shared" si="5"/>
        <v>2022106</v>
      </c>
      <c r="E148" s="11">
        <v>90.1</v>
      </c>
      <c r="F148" s="11">
        <v>88</v>
      </c>
      <c r="G148" s="11">
        <v>88.84</v>
      </c>
    </row>
    <row r="149" ht="20" customHeight="1" spans="1:7">
      <c r="A149" s="8">
        <v>146</v>
      </c>
      <c r="B149" s="9" t="str">
        <f>"陆婷婷"</f>
        <v>陆婷婷</v>
      </c>
      <c r="C149" s="10" t="s">
        <v>153</v>
      </c>
      <c r="D149" s="9" t="str">
        <f t="shared" si="5"/>
        <v>2022106</v>
      </c>
      <c r="E149" s="11">
        <v>79.85</v>
      </c>
      <c r="F149" s="11">
        <v>92.1</v>
      </c>
      <c r="G149" s="11">
        <v>87.2</v>
      </c>
    </row>
    <row r="150" ht="20" customHeight="1" spans="1:7">
      <c r="A150" s="8">
        <v>147</v>
      </c>
      <c r="B150" s="9" t="str">
        <f>"高宇辰"</f>
        <v>高宇辰</v>
      </c>
      <c r="C150" s="10" t="s">
        <v>154</v>
      </c>
      <c r="D150" s="9" t="str">
        <f t="shared" si="5"/>
        <v>2022106</v>
      </c>
      <c r="E150" s="11">
        <v>84.6</v>
      </c>
      <c r="F150" s="11">
        <v>88</v>
      </c>
      <c r="G150" s="11">
        <v>86.64</v>
      </c>
    </row>
    <row r="151" ht="20" customHeight="1" spans="1:7">
      <c r="A151" s="8">
        <v>148</v>
      </c>
      <c r="B151" s="9" t="str">
        <f>"王诚睿"</f>
        <v>王诚睿</v>
      </c>
      <c r="C151" s="10" t="s">
        <v>155</v>
      </c>
      <c r="D151" s="9" t="str">
        <f t="shared" si="5"/>
        <v>2022106</v>
      </c>
      <c r="E151" s="11">
        <v>84.6</v>
      </c>
      <c r="F151" s="11">
        <v>87.7</v>
      </c>
      <c r="G151" s="11">
        <v>86.46</v>
      </c>
    </row>
    <row r="152" ht="20" customHeight="1" spans="1:7">
      <c r="A152" s="8">
        <v>149</v>
      </c>
      <c r="B152" s="9" t="str">
        <f>"谢雨欣"</f>
        <v>谢雨欣</v>
      </c>
      <c r="C152" s="10" t="s">
        <v>156</v>
      </c>
      <c r="D152" s="9" t="str">
        <f t="shared" si="5"/>
        <v>2022106</v>
      </c>
      <c r="E152" s="11">
        <v>75.1</v>
      </c>
      <c r="F152" s="11">
        <v>91.8</v>
      </c>
      <c r="G152" s="11">
        <v>85.12</v>
      </c>
    </row>
    <row r="153" ht="20" customHeight="1" spans="1:7">
      <c r="A153" s="8">
        <v>150</v>
      </c>
      <c r="B153" s="9" t="str">
        <f>"谢欣育"</f>
        <v>谢欣育</v>
      </c>
      <c r="C153" s="10" t="s">
        <v>157</v>
      </c>
      <c r="D153" s="9" t="str">
        <f t="shared" si="5"/>
        <v>2022106</v>
      </c>
      <c r="E153" s="11">
        <v>71.6</v>
      </c>
      <c r="F153" s="11">
        <v>92.2</v>
      </c>
      <c r="G153" s="11">
        <v>83.96</v>
      </c>
    </row>
    <row r="154" ht="20" customHeight="1" spans="1:7">
      <c r="A154" s="8">
        <v>151</v>
      </c>
      <c r="B154" s="9" t="str">
        <f>"宋荣平"</f>
        <v>宋荣平</v>
      </c>
      <c r="C154" s="10" t="s">
        <v>158</v>
      </c>
      <c r="D154" s="9" t="str">
        <f t="shared" si="5"/>
        <v>2022106</v>
      </c>
      <c r="E154" s="11">
        <v>75.1</v>
      </c>
      <c r="F154" s="11">
        <v>89.7</v>
      </c>
      <c r="G154" s="11">
        <v>83.86</v>
      </c>
    </row>
    <row r="155" ht="20" customHeight="1" spans="1:7">
      <c r="A155" s="8">
        <v>152</v>
      </c>
      <c r="B155" s="9" t="str">
        <f>"张若楠"</f>
        <v>张若楠</v>
      </c>
      <c r="C155" s="10" t="s">
        <v>159</v>
      </c>
      <c r="D155" s="9" t="str">
        <f t="shared" si="5"/>
        <v>2022106</v>
      </c>
      <c r="E155" s="11">
        <v>80.3</v>
      </c>
      <c r="F155" s="11">
        <v>85.8</v>
      </c>
      <c r="G155" s="11">
        <v>83.6</v>
      </c>
    </row>
    <row r="156" ht="20" customHeight="1" spans="1:7">
      <c r="A156" s="8">
        <v>153</v>
      </c>
      <c r="B156" s="9" t="str">
        <f>"桂晴"</f>
        <v>桂晴</v>
      </c>
      <c r="C156" s="10" t="s">
        <v>160</v>
      </c>
      <c r="D156" s="9" t="str">
        <f t="shared" si="5"/>
        <v>2022106</v>
      </c>
      <c r="E156" s="11">
        <v>76.85</v>
      </c>
      <c r="F156" s="11">
        <v>85.1</v>
      </c>
      <c r="G156" s="11">
        <v>81.8</v>
      </c>
    </row>
    <row r="157" ht="20" customHeight="1" spans="1:7">
      <c r="A157" s="8">
        <v>154</v>
      </c>
      <c r="B157" s="9" t="str">
        <f>"陈和煦"</f>
        <v>陈和煦</v>
      </c>
      <c r="C157" s="10" t="s">
        <v>161</v>
      </c>
      <c r="D157" s="9" t="str">
        <f t="shared" si="5"/>
        <v>2022106</v>
      </c>
      <c r="E157" s="11">
        <v>70.3</v>
      </c>
      <c r="F157" s="11">
        <v>88.9</v>
      </c>
      <c r="G157" s="11">
        <v>81.46</v>
      </c>
    </row>
    <row r="158" ht="20" customHeight="1" spans="1:7">
      <c r="A158" s="8">
        <v>155</v>
      </c>
      <c r="B158" s="9" t="str">
        <f>"李小雪"</f>
        <v>李小雪</v>
      </c>
      <c r="C158" s="10" t="s">
        <v>162</v>
      </c>
      <c r="D158" s="9" t="str">
        <f t="shared" ref="D158:D180" si="6">"2022107"</f>
        <v>2022107</v>
      </c>
      <c r="E158" s="11">
        <v>92.85</v>
      </c>
      <c r="F158" s="11">
        <v>97.8</v>
      </c>
      <c r="G158" s="11">
        <v>95.82</v>
      </c>
    </row>
    <row r="159" ht="20" customHeight="1" spans="1:7">
      <c r="A159" s="8">
        <v>156</v>
      </c>
      <c r="B159" s="9" t="str">
        <f>"周淼淼"</f>
        <v>周淼淼</v>
      </c>
      <c r="C159" s="10" t="s">
        <v>163</v>
      </c>
      <c r="D159" s="9" t="str">
        <f t="shared" si="6"/>
        <v>2022107</v>
      </c>
      <c r="E159" s="11">
        <v>93.25</v>
      </c>
      <c r="F159" s="11">
        <v>96.3</v>
      </c>
      <c r="G159" s="11">
        <v>95.08</v>
      </c>
    </row>
    <row r="160" ht="20" customHeight="1" spans="1:7">
      <c r="A160" s="8">
        <v>157</v>
      </c>
      <c r="B160" s="9" t="str">
        <f>"王莉雯"</f>
        <v>王莉雯</v>
      </c>
      <c r="C160" s="10" t="s">
        <v>164</v>
      </c>
      <c r="D160" s="9" t="str">
        <f t="shared" si="6"/>
        <v>2022107</v>
      </c>
      <c r="E160" s="11">
        <v>88.3</v>
      </c>
      <c r="F160" s="11">
        <v>99.6</v>
      </c>
      <c r="G160" s="11">
        <v>95.08</v>
      </c>
    </row>
    <row r="161" ht="20" customHeight="1" spans="1:7">
      <c r="A161" s="8">
        <v>158</v>
      </c>
      <c r="B161" s="9" t="str">
        <f>"刘梅"</f>
        <v>刘梅</v>
      </c>
      <c r="C161" s="10" t="s">
        <v>165</v>
      </c>
      <c r="D161" s="9" t="str">
        <f t="shared" si="6"/>
        <v>2022107</v>
      </c>
      <c r="E161" s="11">
        <v>93.25</v>
      </c>
      <c r="F161" s="11">
        <v>95.1</v>
      </c>
      <c r="G161" s="11">
        <v>94.36</v>
      </c>
    </row>
    <row r="162" ht="20" customHeight="1" spans="1:7">
      <c r="A162" s="8">
        <v>159</v>
      </c>
      <c r="B162" s="9" t="str">
        <f>"刘笑笑"</f>
        <v>刘笑笑</v>
      </c>
      <c r="C162" s="10" t="s">
        <v>166</v>
      </c>
      <c r="D162" s="9" t="str">
        <f t="shared" si="6"/>
        <v>2022107</v>
      </c>
      <c r="E162" s="11">
        <v>89.7</v>
      </c>
      <c r="F162" s="11">
        <v>92.2</v>
      </c>
      <c r="G162" s="11">
        <v>91.2</v>
      </c>
    </row>
    <row r="163" ht="20" customHeight="1" spans="1:7">
      <c r="A163" s="8">
        <v>160</v>
      </c>
      <c r="B163" s="9" t="str">
        <f>"李习习"</f>
        <v>李习习</v>
      </c>
      <c r="C163" s="10" t="s">
        <v>167</v>
      </c>
      <c r="D163" s="9" t="str">
        <f t="shared" si="6"/>
        <v>2022107</v>
      </c>
      <c r="E163" s="11">
        <v>87.05</v>
      </c>
      <c r="F163" s="11">
        <v>93.7</v>
      </c>
      <c r="G163" s="11">
        <v>91.04</v>
      </c>
    </row>
    <row r="164" ht="20" customHeight="1" spans="1:7">
      <c r="A164" s="8">
        <v>161</v>
      </c>
      <c r="B164" s="9" t="str">
        <f>"祝齐齐"</f>
        <v>祝齐齐</v>
      </c>
      <c r="C164" s="10" t="s">
        <v>168</v>
      </c>
      <c r="D164" s="9" t="str">
        <f t="shared" si="6"/>
        <v>2022107</v>
      </c>
      <c r="E164" s="11">
        <v>92.1</v>
      </c>
      <c r="F164" s="11">
        <v>90.1</v>
      </c>
      <c r="G164" s="11">
        <v>90.9</v>
      </c>
    </row>
    <row r="165" ht="20" customHeight="1" spans="1:7">
      <c r="A165" s="8">
        <v>162</v>
      </c>
      <c r="B165" s="9" t="str">
        <f>"潘娟娟"</f>
        <v>潘娟娟</v>
      </c>
      <c r="C165" s="10" t="s">
        <v>169</v>
      </c>
      <c r="D165" s="9" t="str">
        <f t="shared" si="6"/>
        <v>2022107</v>
      </c>
      <c r="E165" s="11">
        <v>85.2</v>
      </c>
      <c r="F165" s="11">
        <v>92.4</v>
      </c>
      <c r="G165" s="11">
        <v>89.52</v>
      </c>
    </row>
    <row r="166" ht="20" customHeight="1" spans="1:7">
      <c r="A166" s="8">
        <v>163</v>
      </c>
      <c r="B166" s="9" t="str">
        <f>"黄鑫"</f>
        <v>黄鑫</v>
      </c>
      <c r="C166" s="10" t="s">
        <v>170</v>
      </c>
      <c r="D166" s="9" t="str">
        <f t="shared" si="6"/>
        <v>2022107</v>
      </c>
      <c r="E166" s="11">
        <v>87</v>
      </c>
      <c r="F166" s="11">
        <v>91</v>
      </c>
      <c r="G166" s="11">
        <v>89.4</v>
      </c>
    </row>
    <row r="167" ht="20" customHeight="1" spans="1:7">
      <c r="A167" s="8">
        <v>164</v>
      </c>
      <c r="B167" s="9" t="str">
        <f>"陆席"</f>
        <v>陆席</v>
      </c>
      <c r="C167" s="10" t="s">
        <v>171</v>
      </c>
      <c r="D167" s="9" t="str">
        <f t="shared" si="6"/>
        <v>2022107</v>
      </c>
      <c r="E167" s="11">
        <v>82.25</v>
      </c>
      <c r="F167" s="11">
        <v>91.7</v>
      </c>
      <c r="G167" s="11">
        <v>87.92</v>
      </c>
    </row>
    <row r="168" ht="20" customHeight="1" spans="1:7">
      <c r="A168" s="8">
        <v>165</v>
      </c>
      <c r="B168" s="9" t="str">
        <f>"王子怡"</f>
        <v>王子怡</v>
      </c>
      <c r="C168" s="10" t="s">
        <v>172</v>
      </c>
      <c r="D168" s="9" t="str">
        <f t="shared" si="6"/>
        <v>2022107</v>
      </c>
      <c r="E168" s="11">
        <v>86.45</v>
      </c>
      <c r="F168" s="11">
        <v>88.7</v>
      </c>
      <c r="G168" s="11">
        <v>87.8</v>
      </c>
    </row>
    <row r="169" ht="20" customHeight="1" spans="1:7">
      <c r="A169" s="8">
        <v>166</v>
      </c>
      <c r="B169" s="9" t="str">
        <f>"韩梦"</f>
        <v>韩梦</v>
      </c>
      <c r="C169" s="10" t="s">
        <v>173</v>
      </c>
      <c r="D169" s="9" t="str">
        <f t="shared" si="6"/>
        <v>2022107</v>
      </c>
      <c r="E169" s="11">
        <v>75.4</v>
      </c>
      <c r="F169" s="11">
        <v>92.5</v>
      </c>
      <c r="G169" s="11">
        <v>85.66</v>
      </c>
    </row>
    <row r="170" ht="20" customHeight="1" spans="1:7">
      <c r="A170" s="8">
        <v>167</v>
      </c>
      <c r="B170" s="9" t="str">
        <f>"王阿莉"</f>
        <v>王阿莉</v>
      </c>
      <c r="C170" s="10" t="s">
        <v>174</v>
      </c>
      <c r="D170" s="9" t="str">
        <f t="shared" si="6"/>
        <v>2022107</v>
      </c>
      <c r="E170" s="11">
        <v>87.6</v>
      </c>
      <c r="F170" s="11">
        <v>83.7</v>
      </c>
      <c r="G170" s="11">
        <v>85.26</v>
      </c>
    </row>
    <row r="171" ht="20" customHeight="1" spans="1:7">
      <c r="A171" s="8">
        <v>168</v>
      </c>
      <c r="B171" s="9" t="str">
        <f>"张静"</f>
        <v>张静</v>
      </c>
      <c r="C171" s="10" t="s">
        <v>175</v>
      </c>
      <c r="D171" s="9" t="str">
        <f t="shared" si="6"/>
        <v>2022107</v>
      </c>
      <c r="E171" s="11">
        <v>78.85</v>
      </c>
      <c r="F171" s="11">
        <v>87.4</v>
      </c>
      <c r="G171" s="11">
        <v>83.98</v>
      </c>
    </row>
    <row r="172" ht="20" customHeight="1" spans="1:7">
      <c r="A172" s="8">
        <v>169</v>
      </c>
      <c r="B172" s="9" t="str">
        <f>"李艳晴"</f>
        <v>李艳晴</v>
      </c>
      <c r="C172" s="10" t="s">
        <v>176</v>
      </c>
      <c r="D172" s="9" t="str">
        <f t="shared" si="6"/>
        <v>2022107</v>
      </c>
      <c r="E172" s="11">
        <v>77.9</v>
      </c>
      <c r="F172" s="11">
        <v>87</v>
      </c>
      <c r="G172" s="11">
        <v>83.36</v>
      </c>
    </row>
    <row r="173" ht="20" customHeight="1" spans="1:7">
      <c r="A173" s="8">
        <v>170</v>
      </c>
      <c r="B173" s="9" t="str">
        <f>"张冰清"</f>
        <v>张冰清</v>
      </c>
      <c r="C173" s="10" t="s">
        <v>177</v>
      </c>
      <c r="D173" s="9" t="str">
        <f t="shared" si="6"/>
        <v>2022107</v>
      </c>
      <c r="E173" s="11">
        <v>77.7</v>
      </c>
      <c r="F173" s="11">
        <v>86.1</v>
      </c>
      <c r="G173" s="11">
        <v>82.74</v>
      </c>
    </row>
    <row r="174" ht="20" customHeight="1" spans="1:7">
      <c r="A174" s="8">
        <v>171</v>
      </c>
      <c r="B174" s="9" t="str">
        <f>"张素梅"</f>
        <v>张素梅</v>
      </c>
      <c r="C174" s="10" t="s">
        <v>178</v>
      </c>
      <c r="D174" s="9" t="str">
        <f t="shared" si="6"/>
        <v>2022107</v>
      </c>
      <c r="E174" s="11">
        <v>71.6</v>
      </c>
      <c r="F174" s="11">
        <v>89</v>
      </c>
      <c r="G174" s="11">
        <v>82.04</v>
      </c>
    </row>
    <row r="175" ht="20" customHeight="1" spans="1:7">
      <c r="A175" s="8">
        <v>172</v>
      </c>
      <c r="B175" s="9" t="str">
        <f>"蔡丽雯"</f>
        <v>蔡丽雯</v>
      </c>
      <c r="C175" s="10" t="s">
        <v>179</v>
      </c>
      <c r="D175" s="9" t="str">
        <f t="shared" si="6"/>
        <v>2022107</v>
      </c>
      <c r="E175" s="11">
        <v>84.9</v>
      </c>
      <c r="F175" s="11">
        <v>76.5</v>
      </c>
      <c r="G175" s="11">
        <v>79.86</v>
      </c>
    </row>
    <row r="176" ht="20" customHeight="1" spans="1:7">
      <c r="A176" s="8">
        <v>173</v>
      </c>
      <c r="B176" s="9" t="str">
        <f>"魏丽萍"</f>
        <v>魏丽萍</v>
      </c>
      <c r="C176" s="10" t="s">
        <v>180</v>
      </c>
      <c r="D176" s="9" t="str">
        <f t="shared" si="6"/>
        <v>2022107</v>
      </c>
      <c r="E176" s="11">
        <v>82.85</v>
      </c>
      <c r="F176" s="11">
        <v>74.2</v>
      </c>
      <c r="G176" s="11">
        <v>77.66</v>
      </c>
    </row>
    <row r="177" ht="20" customHeight="1" spans="1:7">
      <c r="A177" s="8">
        <v>174</v>
      </c>
      <c r="B177" s="9" t="str">
        <f>"高梦茹"</f>
        <v>高梦茹</v>
      </c>
      <c r="C177" s="10" t="s">
        <v>181</v>
      </c>
      <c r="D177" s="9" t="str">
        <f t="shared" si="6"/>
        <v>2022107</v>
      </c>
      <c r="E177" s="11">
        <v>79.65</v>
      </c>
      <c r="F177" s="11">
        <v>76.1</v>
      </c>
      <c r="G177" s="11">
        <v>77.52</v>
      </c>
    </row>
    <row r="178" ht="20" customHeight="1" spans="1:7">
      <c r="A178" s="8">
        <v>175</v>
      </c>
      <c r="B178" s="9" t="str">
        <f>"邵灵芝"</f>
        <v>邵灵芝</v>
      </c>
      <c r="C178" s="10" t="s">
        <v>182</v>
      </c>
      <c r="D178" s="9" t="str">
        <f t="shared" si="6"/>
        <v>2022107</v>
      </c>
      <c r="E178" s="11">
        <v>67.95</v>
      </c>
      <c r="F178" s="11">
        <v>81.9</v>
      </c>
      <c r="G178" s="11">
        <v>76.32</v>
      </c>
    </row>
    <row r="179" ht="20" customHeight="1" spans="1:7">
      <c r="A179" s="8">
        <v>176</v>
      </c>
      <c r="B179" s="9" t="str">
        <f>"段彦慧"</f>
        <v>段彦慧</v>
      </c>
      <c r="C179" s="10" t="s">
        <v>183</v>
      </c>
      <c r="D179" s="9" t="str">
        <f t="shared" si="6"/>
        <v>2022107</v>
      </c>
      <c r="E179" s="11">
        <v>71.75</v>
      </c>
      <c r="F179" s="11">
        <v>79</v>
      </c>
      <c r="G179" s="11">
        <v>76.1</v>
      </c>
    </row>
    <row r="180" ht="20" customHeight="1" spans="1:7">
      <c r="A180" s="8">
        <v>177</v>
      </c>
      <c r="B180" s="9" t="str">
        <f>"魏佳宝"</f>
        <v>魏佳宝</v>
      </c>
      <c r="C180" s="10" t="s">
        <v>184</v>
      </c>
      <c r="D180" s="9" t="str">
        <f t="shared" si="6"/>
        <v>2022107</v>
      </c>
      <c r="E180" s="11">
        <v>72.9</v>
      </c>
      <c r="F180" s="11">
        <v>76.7</v>
      </c>
      <c r="G180" s="11">
        <v>75.18</v>
      </c>
    </row>
    <row r="181" ht="20" customHeight="1" spans="1:7">
      <c r="A181" s="8">
        <v>178</v>
      </c>
      <c r="B181" s="9" t="str">
        <f>"程佳丽"</f>
        <v>程佳丽</v>
      </c>
      <c r="C181" s="10" t="s">
        <v>185</v>
      </c>
      <c r="D181" s="9" t="str">
        <f t="shared" ref="D181:D204" si="7">"2022108"</f>
        <v>2022108</v>
      </c>
      <c r="E181" s="11">
        <v>92.95</v>
      </c>
      <c r="F181" s="11">
        <v>102</v>
      </c>
      <c r="G181" s="11">
        <v>98.38</v>
      </c>
    </row>
    <row r="182" ht="20" customHeight="1" spans="1:7">
      <c r="A182" s="8">
        <v>179</v>
      </c>
      <c r="B182" s="9" t="str">
        <f>"代紫悦"</f>
        <v>代紫悦</v>
      </c>
      <c r="C182" s="10" t="s">
        <v>186</v>
      </c>
      <c r="D182" s="9" t="str">
        <f t="shared" si="7"/>
        <v>2022108</v>
      </c>
      <c r="E182" s="11">
        <v>91.4</v>
      </c>
      <c r="F182" s="11">
        <v>98.9</v>
      </c>
      <c r="G182" s="11">
        <v>95.9</v>
      </c>
    </row>
    <row r="183" ht="20" customHeight="1" spans="1:7">
      <c r="A183" s="8">
        <v>180</v>
      </c>
      <c r="B183" s="9" t="str">
        <f>"马静"</f>
        <v>马静</v>
      </c>
      <c r="C183" s="10" t="s">
        <v>187</v>
      </c>
      <c r="D183" s="9" t="str">
        <f t="shared" si="7"/>
        <v>2022108</v>
      </c>
      <c r="E183" s="11">
        <v>84</v>
      </c>
      <c r="F183" s="11">
        <v>100.9</v>
      </c>
      <c r="G183" s="11">
        <v>94.14</v>
      </c>
    </row>
    <row r="184" ht="20" customHeight="1" spans="1:7">
      <c r="A184" s="8">
        <v>181</v>
      </c>
      <c r="B184" s="9" t="str">
        <f>"张子悦"</f>
        <v>张子悦</v>
      </c>
      <c r="C184" s="10" t="s">
        <v>188</v>
      </c>
      <c r="D184" s="9" t="str">
        <f t="shared" si="7"/>
        <v>2022108</v>
      </c>
      <c r="E184" s="11">
        <v>91.25</v>
      </c>
      <c r="F184" s="11">
        <v>95.6</v>
      </c>
      <c r="G184" s="11">
        <v>93.86</v>
      </c>
    </row>
    <row r="185" ht="20" customHeight="1" spans="1:7">
      <c r="A185" s="8">
        <v>182</v>
      </c>
      <c r="B185" s="9" t="str">
        <f>"朱君丽"</f>
        <v>朱君丽</v>
      </c>
      <c r="C185" s="10" t="s">
        <v>189</v>
      </c>
      <c r="D185" s="9" t="str">
        <f t="shared" si="7"/>
        <v>2022108</v>
      </c>
      <c r="E185" s="11">
        <v>86.25</v>
      </c>
      <c r="F185" s="11">
        <v>95.4</v>
      </c>
      <c r="G185" s="11">
        <v>91.74</v>
      </c>
    </row>
    <row r="186" ht="20" customHeight="1" spans="1:7">
      <c r="A186" s="8">
        <v>183</v>
      </c>
      <c r="B186" s="9" t="str">
        <f>"刘奇玉"</f>
        <v>刘奇玉</v>
      </c>
      <c r="C186" s="10" t="s">
        <v>190</v>
      </c>
      <c r="D186" s="9" t="str">
        <f t="shared" si="7"/>
        <v>2022108</v>
      </c>
      <c r="E186" s="11">
        <v>84.05</v>
      </c>
      <c r="F186" s="11">
        <v>95.8</v>
      </c>
      <c r="G186" s="11">
        <v>91.1</v>
      </c>
    </row>
    <row r="187" ht="20" customHeight="1" spans="1:7">
      <c r="A187" s="8">
        <v>184</v>
      </c>
      <c r="B187" s="9" t="str">
        <f>"刘璇"</f>
        <v>刘璇</v>
      </c>
      <c r="C187" s="10" t="s">
        <v>191</v>
      </c>
      <c r="D187" s="9" t="str">
        <f t="shared" si="7"/>
        <v>2022108</v>
      </c>
      <c r="E187" s="11">
        <v>83.4</v>
      </c>
      <c r="F187" s="11">
        <v>94.2</v>
      </c>
      <c r="G187" s="11">
        <v>89.88</v>
      </c>
    </row>
    <row r="188" ht="20" customHeight="1" spans="1:7">
      <c r="A188" s="8">
        <v>185</v>
      </c>
      <c r="B188" s="9" t="str">
        <f>"张文情"</f>
        <v>张文情</v>
      </c>
      <c r="C188" s="10" t="s">
        <v>192</v>
      </c>
      <c r="D188" s="9" t="str">
        <f t="shared" si="7"/>
        <v>2022108</v>
      </c>
      <c r="E188" s="11">
        <v>83.3</v>
      </c>
      <c r="F188" s="11">
        <v>93.3</v>
      </c>
      <c r="G188" s="11">
        <v>89.3</v>
      </c>
    </row>
    <row r="189" ht="20" customHeight="1" spans="1:7">
      <c r="A189" s="8">
        <v>186</v>
      </c>
      <c r="B189" s="9" t="str">
        <f>"李瑞"</f>
        <v>李瑞</v>
      </c>
      <c r="C189" s="10" t="s">
        <v>193</v>
      </c>
      <c r="D189" s="9" t="str">
        <f t="shared" si="7"/>
        <v>2022108</v>
      </c>
      <c r="E189" s="11">
        <v>82.1</v>
      </c>
      <c r="F189" s="11">
        <v>91.9</v>
      </c>
      <c r="G189" s="11">
        <v>87.98</v>
      </c>
    </row>
    <row r="190" ht="20" customHeight="1" spans="1:7">
      <c r="A190" s="8">
        <v>187</v>
      </c>
      <c r="B190" s="9" t="str">
        <f>"方林林"</f>
        <v>方林林</v>
      </c>
      <c r="C190" s="10" t="s">
        <v>194</v>
      </c>
      <c r="D190" s="9" t="str">
        <f t="shared" si="7"/>
        <v>2022108</v>
      </c>
      <c r="E190" s="11">
        <v>81.5</v>
      </c>
      <c r="F190" s="11">
        <v>91.4</v>
      </c>
      <c r="G190" s="11">
        <v>87.44</v>
      </c>
    </row>
    <row r="191" ht="20" customHeight="1" spans="1:7">
      <c r="A191" s="8">
        <v>188</v>
      </c>
      <c r="B191" s="9" t="str">
        <f>"徐哪哪"</f>
        <v>徐哪哪</v>
      </c>
      <c r="C191" s="10" t="s">
        <v>195</v>
      </c>
      <c r="D191" s="9" t="str">
        <f t="shared" si="7"/>
        <v>2022108</v>
      </c>
      <c r="E191" s="11">
        <v>86.55</v>
      </c>
      <c r="F191" s="11">
        <v>87</v>
      </c>
      <c r="G191" s="11">
        <v>86.82</v>
      </c>
    </row>
    <row r="192" ht="20" customHeight="1" spans="1:7">
      <c r="A192" s="8">
        <v>189</v>
      </c>
      <c r="B192" s="9" t="str">
        <f>"刘瑾"</f>
        <v>刘瑾</v>
      </c>
      <c r="C192" s="10" t="s">
        <v>196</v>
      </c>
      <c r="D192" s="9" t="str">
        <f t="shared" si="7"/>
        <v>2022108</v>
      </c>
      <c r="E192" s="11">
        <v>69.5</v>
      </c>
      <c r="F192" s="11">
        <v>97.5</v>
      </c>
      <c r="G192" s="11">
        <v>86.3</v>
      </c>
    </row>
    <row r="193" ht="20" customHeight="1" spans="1:7">
      <c r="A193" s="8">
        <v>190</v>
      </c>
      <c r="B193" s="9" t="str">
        <f>"张孟南"</f>
        <v>张孟南</v>
      </c>
      <c r="C193" s="10" t="s">
        <v>197</v>
      </c>
      <c r="D193" s="9" t="str">
        <f t="shared" si="7"/>
        <v>2022108</v>
      </c>
      <c r="E193" s="11">
        <v>75.15</v>
      </c>
      <c r="F193" s="11">
        <v>92.8</v>
      </c>
      <c r="G193" s="11">
        <v>85.74</v>
      </c>
    </row>
    <row r="194" ht="20" customHeight="1" spans="1:7">
      <c r="A194" s="8">
        <v>191</v>
      </c>
      <c r="B194" s="9" t="str">
        <f>"孙伊琳"</f>
        <v>孙伊琳</v>
      </c>
      <c r="C194" s="10" t="s">
        <v>198</v>
      </c>
      <c r="D194" s="9" t="str">
        <f t="shared" si="7"/>
        <v>2022108</v>
      </c>
      <c r="E194" s="11">
        <v>74.65</v>
      </c>
      <c r="F194" s="11">
        <v>86.7</v>
      </c>
      <c r="G194" s="11">
        <v>81.88</v>
      </c>
    </row>
    <row r="195" ht="20" customHeight="1" spans="1:7">
      <c r="A195" s="8">
        <v>192</v>
      </c>
      <c r="B195" s="9" t="str">
        <f>"程旭"</f>
        <v>程旭</v>
      </c>
      <c r="C195" s="10" t="s">
        <v>199</v>
      </c>
      <c r="D195" s="9" t="str">
        <f t="shared" si="7"/>
        <v>2022108</v>
      </c>
      <c r="E195" s="11">
        <v>75.5</v>
      </c>
      <c r="F195" s="11">
        <v>85.7</v>
      </c>
      <c r="G195" s="11">
        <v>81.62</v>
      </c>
    </row>
    <row r="196" ht="20" customHeight="1" spans="1:7">
      <c r="A196" s="8">
        <v>193</v>
      </c>
      <c r="B196" s="9" t="str">
        <f>"王雅茹"</f>
        <v>王雅茹</v>
      </c>
      <c r="C196" s="10" t="s">
        <v>200</v>
      </c>
      <c r="D196" s="9" t="str">
        <f t="shared" si="7"/>
        <v>2022108</v>
      </c>
      <c r="E196" s="11">
        <v>77.85</v>
      </c>
      <c r="F196" s="11">
        <v>81.8</v>
      </c>
      <c r="G196" s="11">
        <v>80.22</v>
      </c>
    </row>
    <row r="197" ht="20" customHeight="1" spans="1:7">
      <c r="A197" s="8">
        <v>194</v>
      </c>
      <c r="B197" s="9" t="str">
        <f>"李梦晴"</f>
        <v>李梦晴</v>
      </c>
      <c r="C197" s="10" t="s">
        <v>201</v>
      </c>
      <c r="D197" s="9" t="str">
        <f t="shared" si="7"/>
        <v>2022108</v>
      </c>
      <c r="E197" s="11">
        <v>73.95</v>
      </c>
      <c r="F197" s="11">
        <v>83.3</v>
      </c>
      <c r="G197" s="11">
        <v>79.56</v>
      </c>
    </row>
    <row r="198" ht="20" customHeight="1" spans="1:7">
      <c r="A198" s="8">
        <v>195</v>
      </c>
      <c r="B198" s="9" t="str">
        <f>"王虹利"</f>
        <v>王虹利</v>
      </c>
      <c r="C198" s="10" t="s">
        <v>202</v>
      </c>
      <c r="D198" s="9" t="str">
        <f t="shared" si="7"/>
        <v>2022108</v>
      </c>
      <c r="E198" s="11">
        <v>68.55</v>
      </c>
      <c r="F198" s="11">
        <v>85.7</v>
      </c>
      <c r="G198" s="11">
        <v>78.84</v>
      </c>
    </row>
    <row r="199" ht="20" customHeight="1" spans="1:7">
      <c r="A199" s="8">
        <v>196</v>
      </c>
      <c r="B199" s="9" t="str">
        <f>"马丹丹"</f>
        <v>马丹丹</v>
      </c>
      <c r="C199" s="10" t="s">
        <v>203</v>
      </c>
      <c r="D199" s="9" t="str">
        <f t="shared" si="7"/>
        <v>2022108</v>
      </c>
      <c r="E199" s="11">
        <v>74</v>
      </c>
      <c r="F199" s="11">
        <v>79.8</v>
      </c>
      <c r="G199" s="11">
        <v>77.48</v>
      </c>
    </row>
    <row r="200" ht="20" customHeight="1" spans="1:7">
      <c r="A200" s="8">
        <v>197</v>
      </c>
      <c r="B200" s="9" t="str">
        <f>"赵丹维"</f>
        <v>赵丹维</v>
      </c>
      <c r="C200" s="10" t="s">
        <v>204</v>
      </c>
      <c r="D200" s="9" t="str">
        <f t="shared" si="7"/>
        <v>2022108</v>
      </c>
      <c r="E200" s="11">
        <v>82.55</v>
      </c>
      <c r="F200" s="11">
        <v>73.5</v>
      </c>
      <c r="G200" s="11">
        <v>77.12</v>
      </c>
    </row>
    <row r="201" ht="20" customHeight="1" spans="1:7">
      <c r="A201" s="8">
        <v>198</v>
      </c>
      <c r="B201" s="9" t="str">
        <f>"邢宇"</f>
        <v>邢宇</v>
      </c>
      <c r="C201" s="10" t="s">
        <v>205</v>
      </c>
      <c r="D201" s="9" t="str">
        <f t="shared" si="7"/>
        <v>2022108</v>
      </c>
      <c r="E201" s="11">
        <v>68.65</v>
      </c>
      <c r="F201" s="11">
        <v>82.7</v>
      </c>
      <c r="G201" s="11">
        <v>77.08</v>
      </c>
    </row>
    <row r="202" ht="20" customHeight="1" spans="1:7">
      <c r="A202" s="8">
        <v>199</v>
      </c>
      <c r="B202" s="9" t="str">
        <f>"孙田田"</f>
        <v>孙田田</v>
      </c>
      <c r="C202" s="10" t="s">
        <v>206</v>
      </c>
      <c r="D202" s="9" t="str">
        <f t="shared" si="7"/>
        <v>2022108</v>
      </c>
      <c r="E202" s="11">
        <v>67.25</v>
      </c>
      <c r="F202" s="11">
        <v>83.4</v>
      </c>
      <c r="G202" s="11">
        <v>76.94</v>
      </c>
    </row>
    <row r="203" ht="20" customHeight="1" spans="1:7">
      <c r="A203" s="8">
        <v>200</v>
      </c>
      <c r="B203" s="9" t="str">
        <f>"张娜娜"</f>
        <v>张娜娜</v>
      </c>
      <c r="C203" s="10" t="s">
        <v>207</v>
      </c>
      <c r="D203" s="9" t="str">
        <f t="shared" si="7"/>
        <v>2022108</v>
      </c>
      <c r="E203" s="11">
        <v>67</v>
      </c>
      <c r="F203" s="11">
        <v>83.4</v>
      </c>
      <c r="G203" s="11">
        <v>76.84</v>
      </c>
    </row>
    <row r="204" ht="20" customHeight="1" spans="1:7">
      <c r="A204" s="8">
        <v>201</v>
      </c>
      <c r="B204" s="9" t="str">
        <f>"王莹莹"</f>
        <v>王莹莹</v>
      </c>
      <c r="C204" s="10" t="s">
        <v>208</v>
      </c>
      <c r="D204" s="9" t="str">
        <f t="shared" si="7"/>
        <v>2022108</v>
      </c>
      <c r="E204" s="11">
        <v>67.15</v>
      </c>
      <c r="F204" s="11">
        <v>77</v>
      </c>
      <c r="G204" s="11">
        <v>73.06</v>
      </c>
    </row>
    <row r="205" ht="20" customHeight="1" spans="1:7">
      <c r="A205" s="8">
        <v>202</v>
      </c>
      <c r="B205" s="9" t="str">
        <f>"汝丽"</f>
        <v>汝丽</v>
      </c>
      <c r="C205" s="10" t="s">
        <v>209</v>
      </c>
      <c r="D205" s="9" t="str">
        <f t="shared" ref="D205:D226" si="8">"2022109"</f>
        <v>2022109</v>
      </c>
      <c r="E205" s="11">
        <v>105.25</v>
      </c>
      <c r="F205" s="11">
        <v>105.3</v>
      </c>
      <c r="G205" s="11">
        <v>105.28</v>
      </c>
    </row>
    <row r="206" ht="20" customHeight="1" spans="1:7">
      <c r="A206" s="8">
        <v>203</v>
      </c>
      <c r="B206" s="9" t="str">
        <f>"侯雪梅"</f>
        <v>侯雪梅</v>
      </c>
      <c r="C206" s="10" t="s">
        <v>210</v>
      </c>
      <c r="D206" s="9" t="str">
        <f t="shared" si="8"/>
        <v>2022109</v>
      </c>
      <c r="E206" s="11">
        <v>98.95</v>
      </c>
      <c r="F206" s="11">
        <v>99.7</v>
      </c>
      <c r="G206" s="11">
        <v>99.4</v>
      </c>
    </row>
    <row r="207" ht="20" customHeight="1" spans="1:7">
      <c r="A207" s="8">
        <v>204</v>
      </c>
      <c r="B207" s="9" t="str">
        <f>"刘柳"</f>
        <v>刘柳</v>
      </c>
      <c r="C207" s="10" t="s">
        <v>211</v>
      </c>
      <c r="D207" s="9" t="str">
        <f t="shared" si="8"/>
        <v>2022109</v>
      </c>
      <c r="E207" s="11">
        <v>87.95</v>
      </c>
      <c r="F207" s="11">
        <v>99.8</v>
      </c>
      <c r="G207" s="11">
        <v>95.06</v>
      </c>
    </row>
    <row r="208" ht="20" customHeight="1" spans="1:7">
      <c r="A208" s="8">
        <v>205</v>
      </c>
      <c r="B208" s="9" t="str">
        <f>"孟影 "</f>
        <v>孟影 </v>
      </c>
      <c r="C208" s="10" t="s">
        <v>212</v>
      </c>
      <c r="D208" s="9" t="str">
        <f t="shared" si="8"/>
        <v>2022109</v>
      </c>
      <c r="E208" s="11">
        <v>87.7</v>
      </c>
      <c r="F208" s="11">
        <v>96.1</v>
      </c>
      <c r="G208" s="11">
        <v>92.74</v>
      </c>
    </row>
    <row r="209" ht="20" customHeight="1" spans="1:7">
      <c r="A209" s="8">
        <v>206</v>
      </c>
      <c r="B209" s="9" t="str">
        <f>"梁婧雯"</f>
        <v>梁婧雯</v>
      </c>
      <c r="C209" s="10" t="s">
        <v>213</v>
      </c>
      <c r="D209" s="9" t="str">
        <f t="shared" si="8"/>
        <v>2022109</v>
      </c>
      <c r="E209" s="11">
        <v>83.5</v>
      </c>
      <c r="F209" s="11">
        <v>91.2</v>
      </c>
      <c r="G209" s="11">
        <v>88.12</v>
      </c>
    </row>
    <row r="210" ht="20" customHeight="1" spans="1:7">
      <c r="A210" s="8">
        <v>207</v>
      </c>
      <c r="B210" s="9" t="str">
        <f>"张丹妹"</f>
        <v>张丹妹</v>
      </c>
      <c r="C210" s="10" t="s">
        <v>214</v>
      </c>
      <c r="D210" s="9" t="str">
        <f t="shared" si="8"/>
        <v>2022109</v>
      </c>
      <c r="E210" s="11">
        <v>82.1</v>
      </c>
      <c r="F210" s="11">
        <v>90.2</v>
      </c>
      <c r="G210" s="11">
        <v>86.96</v>
      </c>
    </row>
    <row r="211" ht="20" customHeight="1" spans="1:7">
      <c r="A211" s="8">
        <v>208</v>
      </c>
      <c r="B211" s="9" t="str">
        <f>"蔺瑞"</f>
        <v>蔺瑞</v>
      </c>
      <c r="C211" s="10" t="s">
        <v>215</v>
      </c>
      <c r="D211" s="9" t="str">
        <f t="shared" si="8"/>
        <v>2022109</v>
      </c>
      <c r="E211" s="11">
        <v>77.05</v>
      </c>
      <c r="F211" s="11">
        <v>87.9</v>
      </c>
      <c r="G211" s="11">
        <v>83.56</v>
      </c>
    </row>
    <row r="212" ht="20" customHeight="1" spans="1:7">
      <c r="A212" s="8">
        <v>209</v>
      </c>
      <c r="B212" s="9" t="str">
        <f>"楚宇晴"</f>
        <v>楚宇晴</v>
      </c>
      <c r="C212" s="10" t="s">
        <v>216</v>
      </c>
      <c r="D212" s="9" t="str">
        <f t="shared" si="8"/>
        <v>2022109</v>
      </c>
      <c r="E212" s="11">
        <v>78.3</v>
      </c>
      <c r="F212" s="11">
        <v>86.7</v>
      </c>
      <c r="G212" s="11">
        <v>83.34</v>
      </c>
    </row>
    <row r="213" ht="20" customHeight="1" spans="1:7">
      <c r="A213" s="8">
        <v>210</v>
      </c>
      <c r="B213" s="9" t="str">
        <f>"汪龙妹"</f>
        <v>汪龙妹</v>
      </c>
      <c r="C213" s="10" t="s">
        <v>217</v>
      </c>
      <c r="D213" s="9" t="str">
        <f t="shared" si="8"/>
        <v>2022109</v>
      </c>
      <c r="E213" s="11">
        <v>81.4</v>
      </c>
      <c r="F213" s="11">
        <v>84.5</v>
      </c>
      <c r="G213" s="11">
        <v>83.26</v>
      </c>
    </row>
    <row r="214" ht="20" customHeight="1" spans="1:7">
      <c r="A214" s="8">
        <v>211</v>
      </c>
      <c r="B214" s="9" t="str">
        <f>"刘梦梨"</f>
        <v>刘梦梨</v>
      </c>
      <c r="C214" s="10" t="s">
        <v>218</v>
      </c>
      <c r="D214" s="9" t="str">
        <f t="shared" si="8"/>
        <v>2022109</v>
      </c>
      <c r="E214" s="11">
        <v>74.35</v>
      </c>
      <c r="F214" s="11">
        <v>87.3</v>
      </c>
      <c r="G214" s="11">
        <v>82.12</v>
      </c>
    </row>
    <row r="215" ht="20" customHeight="1" spans="1:7">
      <c r="A215" s="8">
        <v>212</v>
      </c>
      <c r="B215" s="9" t="str">
        <f>"戚会会"</f>
        <v>戚会会</v>
      </c>
      <c r="C215" s="10" t="s">
        <v>219</v>
      </c>
      <c r="D215" s="9" t="str">
        <f t="shared" si="8"/>
        <v>2022109</v>
      </c>
      <c r="E215" s="11">
        <v>75.75</v>
      </c>
      <c r="F215" s="11">
        <v>84.5</v>
      </c>
      <c r="G215" s="11">
        <v>81</v>
      </c>
    </row>
    <row r="216" ht="20" customHeight="1" spans="1:7">
      <c r="A216" s="8">
        <v>213</v>
      </c>
      <c r="B216" s="9" t="str">
        <f>"叶艳"</f>
        <v>叶艳</v>
      </c>
      <c r="C216" s="10" t="s">
        <v>220</v>
      </c>
      <c r="D216" s="9" t="str">
        <f t="shared" si="8"/>
        <v>2022109</v>
      </c>
      <c r="E216" s="11">
        <v>87.75</v>
      </c>
      <c r="F216" s="11">
        <v>73.8</v>
      </c>
      <c r="G216" s="11">
        <v>79.38</v>
      </c>
    </row>
    <row r="217" ht="20" customHeight="1" spans="1:7">
      <c r="A217" s="8">
        <v>214</v>
      </c>
      <c r="B217" s="9" t="str">
        <f>"马梦雪"</f>
        <v>马梦雪</v>
      </c>
      <c r="C217" s="10" t="s">
        <v>221</v>
      </c>
      <c r="D217" s="9" t="str">
        <f t="shared" si="8"/>
        <v>2022109</v>
      </c>
      <c r="E217" s="11">
        <v>77.65</v>
      </c>
      <c r="F217" s="11">
        <v>80.4</v>
      </c>
      <c r="G217" s="11">
        <v>79.3</v>
      </c>
    </row>
    <row r="218" ht="20" customHeight="1" spans="1:7">
      <c r="A218" s="8">
        <v>215</v>
      </c>
      <c r="B218" s="9" t="str">
        <f>"仇佳慧"</f>
        <v>仇佳慧</v>
      </c>
      <c r="C218" s="10" t="s">
        <v>222</v>
      </c>
      <c r="D218" s="9" t="str">
        <f t="shared" si="8"/>
        <v>2022109</v>
      </c>
      <c r="E218" s="11">
        <v>68.6</v>
      </c>
      <c r="F218" s="11">
        <v>86.4</v>
      </c>
      <c r="G218" s="11">
        <v>79.28</v>
      </c>
    </row>
    <row r="219" ht="20" customHeight="1" spans="1:7">
      <c r="A219" s="8">
        <v>216</v>
      </c>
      <c r="B219" s="9" t="str">
        <f>"张燕子"</f>
        <v>张燕子</v>
      </c>
      <c r="C219" s="10" t="s">
        <v>223</v>
      </c>
      <c r="D219" s="9" t="str">
        <f t="shared" si="8"/>
        <v>2022109</v>
      </c>
      <c r="E219" s="11">
        <v>74.9</v>
      </c>
      <c r="F219" s="11">
        <v>80.8</v>
      </c>
      <c r="G219" s="11">
        <v>78.44</v>
      </c>
    </row>
    <row r="220" ht="20" customHeight="1" spans="1:7">
      <c r="A220" s="8">
        <v>217</v>
      </c>
      <c r="B220" s="9" t="str">
        <f>"王月月"</f>
        <v>王月月</v>
      </c>
      <c r="C220" s="10" t="s">
        <v>224</v>
      </c>
      <c r="D220" s="9" t="str">
        <f t="shared" si="8"/>
        <v>2022109</v>
      </c>
      <c r="E220" s="11">
        <v>68.1</v>
      </c>
      <c r="F220" s="11">
        <v>84.1</v>
      </c>
      <c r="G220" s="11">
        <v>77.7</v>
      </c>
    </row>
    <row r="221" ht="20" customHeight="1" spans="1:7">
      <c r="A221" s="8">
        <v>218</v>
      </c>
      <c r="B221" s="9" t="str">
        <f>"李静"</f>
        <v>李静</v>
      </c>
      <c r="C221" s="10" t="s">
        <v>225</v>
      </c>
      <c r="D221" s="9" t="str">
        <f t="shared" si="8"/>
        <v>2022109</v>
      </c>
      <c r="E221" s="11">
        <v>73.95</v>
      </c>
      <c r="F221" s="11">
        <v>79.8</v>
      </c>
      <c r="G221" s="11">
        <v>77.46</v>
      </c>
    </row>
    <row r="222" ht="20" customHeight="1" spans="1:7">
      <c r="A222" s="8">
        <v>219</v>
      </c>
      <c r="B222" s="9" t="str">
        <f>"孙妮"</f>
        <v>孙妮</v>
      </c>
      <c r="C222" s="10" t="s">
        <v>226</v>
      </c>
      <c r="D222" s="9" t="str">
        <f t="shared" si="8"/>
        <v>2022109</v>
      </c>
      <c r="E222" s="11">
        <v>75.55</v>
      </c>
      <c r="F222" s="11">
        <v>78.7</v>
      </c>
      <c r="G222" s="11">
        <v>77.44</v>
      </c>
    </row>
    <row r="223" ht="20" customHeight="1" spans="1:7">
      <c r="A223" s="8">
        <v>220</v>
      </c>
      <c r="B223" s="9" t="str">
        <f>"武艳艳"</f>
        <v>武艳艳</v>
      </c>
      <c r="C223" s="10" t="s">
        <v>227</v>
      </c>
      <c r="D223" s="9" t="str">
        <f t="shared" si="8"/>
        <v>2022109</v>
      </c>
      <c r="E223" s="11">
        <v>66.05</v>
      </c>
      <c r="F223" s="11">
        <v>81.7</v>
      </c>
      <c r="G223" s="11">
        <v>75.44</v>
      </c>
    </row>
    <row r="224" ht="20" customHeight="1" spans="1:7">
      <c r="A224" s="8">
        <v>221</v>
      </c>
      <c r="B224" s="9" t="str">
        <f>"杨文静"</f>
        <v>杨文静</v>
      </c>
      <c r="C224" s="10" t="s">
        <v>228</v>
      </c>
      <c r="D224" s="9" t="str">
        <f t="shared" si="8"/>
        <v>2022109</v>
      </c>
      <c r="E224" s="11">
        <v>63.9</v>
      </c>
      <c r="F224" s="11">
        <v>76</v>
      </c>
      <c r="G224" s="11">
        <v>71.16</v>
      </c>
    </row>
    <row r="225" ht="20" customHeight="1" spans="1:7">
      <c r="A225" s="8">
        <v>222</v>
      </c>
      <c r="B225" s="9" t="str">
        <f>"戴怡"</f>
        <v>戴怡</v>
      </c>
      <c r="C225" s="10" t="s">
        <v>229</v>
      </c>
      <c r="D225" s="9" t="str">
        <f t="shared" si="8"/>
        <v>2022109</v>
      </c>
      <c r="E225" s="11">
        <v>67.55</v>
      </c>
      <c r="F225" s="11">
        <v>72.1</v>
      </c>
      <c r="G225" s="11">
        <v>70.28</v>
      </c>
    </row>
    <row r="226" ht="20" customHeight="1" spans="1:7">
      <c r="A226" s="8">
        <v>223</v>
      </c>
      <c r="B226" s="9" t="str">
        <f>"刘舒文"</f>
        <v>刘舒文</v>
      </c>
      <c r="C226" s="10" t="s">
        <v>230</v>
      </c>
      <c r="D226" s="9" t="str">
        <f t="shared" si="8"/>
        <v>2022109</v>
      </c>
      <c r="E226" s="11">
        <v>62.1</v>
      </c>
      <c r="F226" s="11">
        <v>69.6</v>
      </c>
      <c r="G226" s="11">
        <v>66.6</v>
      </c>
    </row>
    <row r="227" ht="20" customHeight="1" spans="1:7">
      <c r="A227" s="8">
        <v>224</v>
      </c>
      <c r="B227" s="9" t="str">
        <f>"戴莉莉"</f>
        <v>戴莉莉</v>
      </c>
      <c r="C227" s="10" t="s">
        <v>231</v>
      </c>
      <c r="D227" s="9" t="str">
        <f t="shared" ref="D227:D251" si="9">"2022110"</f>
        <v>2022110</v>
      </c>
      <c r="E227" s="11">
        <v>103.2</v>
      </c>
      <c r="F227" s="11">
        <v>106.9</v>
      </c>
      <c r="G227" s="11">
        <v>105.42</v>
      </c>
    </row>
    <row r="228" ht="20" customHeight="1" spans="1:7">
      <c r="A228" s="8">
        <v>225</v>
      </c>
      <c r="B228" s="9" t="str">
        <f>"韩珍珍"</f>
        <v>韩珍珍</v>
      </c>
      <c r="C228" s="10" t="s">
        <v>232</v>
      </c>
      <c r="D228" s="9" t="str">
        <f t="shared" si="9"/>
        <v>2022110</v>
      </c>
      <c r="E228" s="11">
        <v>93.9</v>
      </c>
      <c r="F228" s="11">
        <v>98.4</v>
      </c>
      <c r="G228" s="11">
        <v>96.6</v>
      </c>
    </row>
    <row r="229" ht="20" customHeight="1" spans="1:7">
      <c r="A229" s="8">
        <v>226</v>
      </c>
      <c r="B229" s="9" t="str">
        <f>"周如"</f>
        <v>周如</v>
      </c>
      <c r="C229" s="10" t="s">
        <v>233</v>
      </c>
      <c r="D229" s="9" t="str">
        <f t="shared" si="9"/>
        <v>2022110</v>
      </c>
      <c r="E229" s="11">
        <v>87.35</v>
      </c>
      <c r="F229" s="11">
        <v>95.3</v>
      </c>
      <c r="G229" s="11">
        <v>92.12</v>
      </c>
    </row>
    <row r="230" ht="20" customHeight="1" spans="1:7">
      <c r="A230" s="8">
        <v>227</v>
      </c>
      <c r="B230" s="9" t="str">
        <f>"冯梦雨"</f>
        <v>冯梦雨</v>
      </c>
      <c r="C230" s="10" t="s">
        <v>234</v>
      </c>
      <c r="D230" s="9" t="str">
        <f t="shared" si="9"/>
        <v>2022110</v>
      </c>
      <c r="E230" s="11">
        <v>84.75</v>
      </c>
      <c r="F230" s="11">
        <v>96.6</v>
      </c>
      <c r="G230" s="11">
        <v>91.86</v>
      </c>
    </row>
    <row r="231" ht="20" customHeight="1" spans="1:7">
      <c r="A231" s="8">
        <v>228</v>
      </c>
      <c r="B231" s="9" t="str">
        <f>"吴美昀"</f>
        <v>吴美昀</v>
      </c>
      <c r="C231" s="10" t="s">
        <v>235</v>
      </c>
      <c r="D231" s="9" t="str">
        <f t="shared" si="9"/>
        <v>2022110</v>
      </c>
      <c r="E231" s="11">
        <v>89.75</v>
      </c>
      <c r="F231" s="11">
        <v>91.1</v>
      </c>
      <c r="G231" s="11">
        <v>90.56</v>
      </c>
    </row>
    <row r="232" ht="20" customHeight="1" spans="1:7">
      <c r="A232" s="8">
        <v>229</v>
      </c>
      <c r="B232" s="9" t="str">
        <f>"李陈陈"</f>
        <v>李陈陈</v>
      </c>
      <c r="C232" s="10" t="s">
        <v>236</v>
      </c>
      <c r="D232" s="9" t="str">
        <f t="shared" si="9"/>
        <v>2022110</v>
      </c>
      <c r="E232" s="11">
        <v>82.9</v>
      </c>
      <c r="F232" s="11">
        <v>91.9</v>
      </c>
      <c r="G232" s="11">
        <v>88.3</v>
      </c>
    </row>
    <row r="233" ht="20" customHeight="1" spans="1:7">
      <c r="A233" s="8">
        <v>230</v>
      </c>
      <c r="B233" s="9" t="str">
        <f>"王小婷"</f>
        <v>王小婷</v>
      </c>
      <c r="C233" s="10" t="s">
        <v>237</v>
      </c>
      <c r="D233" s="9" t="str">
        <f t="shared" si="9"/>
        <v>2022110</v>
      </c>
      <c r="E233" s="11">
        <v>86.05</v>
      </c>
      <c r="F233" s="11">
        <v>89.3</v>
      </c>
      <c r="G233" s="11">
        <v>88</v>
      </c>
    </row>
    <row r="234" ht="20" customHeight="1" spans="1:7">
      <c r="A234" s="8">
        <v>231</v>
      </c>
      <c r="B234" s="9" t="str">
        <f>"李琴"</f>
        <v>李琴</v>
      </c>
      <c r="C234" s="10" t="s">
        <v>238</v>
      </c>
      <c r="D234" s="9" t="str">
        <f t="shared" si="9"/>
        <v>2022110</v>
      </c>
      <c r="E234" s="11">
        <v>85.8</v>
      </c>
      <c r="F234" s="11">
        <v>89.1</v>
      </c>
      <c r="G234" s="11">
        <v>87.78</v>
      </c>
    </row>
    <row r="235" ht="20" customHeight="1" spans="1:7">
      <c r="A235" s="8">
        <v>232</v>
      </c>
      <c r="B235" s="9" t="str">
        <f>"张雪莉"</f>
        <v>张雪莉</v>
      </c>
      <c r="C235" s="10" t="s">
        <v>239</v>
      </c>
      <c r="D235" s="9" t="str">
        <f t="shared" si="9"/>
        <v>2022110</v>
      </c>
      <c r="E235" s="11">
        <v>85.35</v>
      </c>
      <c r="F235" s="11">
        <v>88.8</v>
      </c>
      <c r="G235" s="11">
        <v>87.42</v>
      </c>
    </row>
    <row r="236" ht="20" customHeight="1" spans="1:7">
      <c r="A236" s="8">
        <v>233</v>
      </c>
      <c r="B236" s="9" t="str">
        <f>"侯梦迪"</f>
        <v>侯梦迪</v>
      </c>
      <c r="C236" s="10" t="s">
        <v>240</v>
      </c>
      <c r="D236" s="9" t="str">
        <f t="shared" si="9"/>
        <v>2022110</v>
      </c>
      <c r="E236" s="11">
        <v>83.75</v>
      </c>
      <c r="F236" s="11">
        <v>88.4</v>
      </c>
      <c r="G236" s="11">
        <v>86.54</v>
      </c>
    </row>
    <row r="237" ht="20" customHeight="1" spans="1:7">
      <c r="A237" s="8">
        <v>234</v>
      </c>
      <c r="B237" s="9" t="str">
        <f>"冯兰心"</f>
        <v>冯兰心</v>
      </c>
      <c r="C237" s="10" t="s">
        <v>241</v>
      </c>
      <c r="D237" s="9" t="str">
        <f t="shared" si="9"/>
        <v>2022110</v>
      </c>
      <c r="E237" s="11">
        <v>82.65</v>
      </c>
      <c r="F237" s="11">
        <v>89.1</v>
      </c>
      <c r="G237" s="11">
        <v>86.52</v>
      </c>
    </row>
    <row r="238" ht="20" customHeight="1" spans="1:7">
      <c r="A238" s="8">
        <v>235</v>
      </c>
      <c r="B238" s="9" t="str">
        <f>"王禹雯"</f>
        <v>王禹雯</v>
      </c>
      <c r="C238" s="10" t="s">
        <v>242</v>
      </c>
      <c r="D238" s="9" t="str">
        <f t="shared" si="9"/>
        <v>2022110</v>
      </c>
      <c r="E238" s="11">
        <v>79.75</v>
      </c>
      <c r="F238" s="11">
        <v>90.3</v>
      </c>
      <c r="G238" s="11">
        <v>86.08</v>
      </c>
    </row>
    <row r="239" ht="20" customHeight="1" spans="1:7">
      <c r="A239" s="8">
        <v>236</v>
      </c>
      <c r="B239" s="9" t="str">
        <f>"杨胜楠"</f>
        <v>杨胜楠</v>
      </c>
      <c r="C239" s="10" t="s">
        <v>243</v>
      </c>
      <c r="D239" s="9" t="str">
        <f t="shared" si="9"/>
        <v>2022110</v>
      </c>
      <c r="E239" s="11">
        <v>80</v>
      </c>
      <c r="F239" s="11">
        <v>87.8</v>
      </c>
      <c r="G239" s="11">
        <v>84.68</v>
      </c>
    </row>
    <row r="240" ht="20" customHeight="1" spans="1:7">
      <c r="A240" s="8">
        <v>237</v>
      </c>
      <c r="B240" s="9" t="str">
        <f>"孙莉"</f>
        <v>孙莉</v>
      </c>
      <c r="C240" s="10" t="s">
        <v>244</v>
      </c>
      <c r="D240" s="9" t="str">
        <f t="shared" si="9"/>
        <v>2022110</v>
      </c>
      <c r="E240" s="11">
        <v>78.15</v>
      </c>
      <c r="F240" s="11">
        <v>88</v>
      </c>
      <c r="G240" s="11">
        <v>84.06</v>
      </c>
    </row>
    <row r="241" ht="20" customHeight="1" spans="1:7">
      <c r="A241" s="8">
        <v>238</v>
      </c>
      <c r="B241" s="9" t="str">
        <f>"李梦如"</f>
        <v>李梦如</v>
      </c>
      <c r="C241" s="10" t="s">
        <v>245</v>
      </c>
      <c r="D241" s="9" t="str">
        <f t="shared" si="9"/>
        <v>2022110</v>
      </c>
      <c r="E241" s="11">
        <v>75.65</v>
      </c>
      <c r="F241" s="11">
        <v>86.7</v>
      </c>
      <c r="G241" s="11">
        <v>82.28</v>
      </c>
    </row>
    <row r="242" ht="20" customHeight="1" spans="1:7">
      <c r="A242" s="8">
        <v>239</v>
      </c>
      <c r="B242" s="9" t="str">
        <f>"张新雨"</f>
        <v>张新雨</v>
      </c>
      <c r="C242" s="10" t="s">
        <v>246</v>
      </c>
      <c r="D242" s="9" t="str">
        <f t="shared" si="9"/>
        <v>2022110</v>
      </c>
      <c r="E242" s="11">
        <v>82.85</v>
      </c>
      <c r="F242" s="11">
        <v>79.7</v>
      </c>
      <c r="G242" s="11">
        <v>80.96</v>
      </c>
    </row>
    <row r="243" ht="20" customHeight="1" spans="1:7">
      <c r="A243" s="8">
        <v>240</v>
      </c>
      <c r="B243" s="9" t="str">
        <f>"王静"</f>
        <v>王静</v>
      </c>
      <c r="C243" s="10" t="s">
        <v>247</v>
      </c>
      <c r="D243" s="9" t="str">
        <f t="shared" si="9"/>
        <v>2022110</v>
      </c>
      <c r="E243" s="11">
        <v>89.7</v>
      </c>
      <c r="F243" s="11">
        <v>74.2</v>
      </c>
      <c r="G243" s="11">
        <v>80.4</v>
      </c>
    </row>
    <row r="244" ht="20" customHeight="1" spans="1:7">
      <c r="A244" s="8">
        <v>241</v>
      </c>
      <c r="B244" s="9" t="str">
        <f>"褚雪"</f>
        <v>褚雪</v>
      </c>
      <c r="C244" s="10" t="s">
        <v>248</v>
      </c>
      <c r="D244" s="9" t="str">
        <f t="shared" si="9"/>
        <v>2022110</v>
      </c>
      <c r="E244" s="11">
        <v>74.85</v>
      </c>
      <c r="F244" s="11">
        <v>83.9</v>
      </c>
      <c r="G244" s="11">
        <v>80.28</v>
      </c>
    </row>
    <row r="245" ht="20" customHeight="1" spans="1:7">
      <c r="A245" s="8">
        <v>242</v>
      </c>
      <c r="B245" s="9" t="str">
        <f>"李雪"</f>
        <v>李雪</v>
      </c>
      <c r="C245" s="10" t="s">
        <v>249</v>
      </c>
      <c r="D245" s="9" t="str">
        <f t="shared" si="9"/>
        <v>2022110</v>
      </c>
      <c r="E245" s="11">
        <v>72.1</v>
      </c>
      <c r="F245" s="11">
        <v>83.8</v>
      </c>
      <c r="G245" s="11">
        <v>79.12</v>
      </c>
    </row>
    <row r="246" ht="20" customHeight="1" spans="1:7">
      <c r="A246" s="8">
        <v>243</v>
      </c>
      <c r="B246" s="9" t="str">
        <f>"陆敏敏"</f>
        <v>陆敏敏</v>
      </c>
      <c r="C246" s="10" t="s">
        <v>250</v>
      </c>
      <c r="D246" s="9" t="str">
        <f t="shared" si="9"/>
        <v>2022110</v>
      </c>
      <c r="E246" s="11">
        <v>67.8</v>
      </c>
      <c r="F246" s="11">
        <v>84</v>
      </c>
      <c r="G246" s="11">
        <v>77.52</v>
      </c>
    </row>
    <row r="247" ht="20" customHeight="1" spans="1:7">
      <c r="A247" s="8">
        <v>244</v>
      </c>
      <c r="B247" s="9" t="str">
        <f>"魏雪丽"</f>
        <v>魏雪丽</v>
      </c>
      <c r="C247" s="10" t="s">
        <v>251</v>
      </c>
      <c r="D247" s="9" t="str">
        <f t="shared" si="9"/>
        <v>2022110</v>
      </c>
      <c r="E247" s="11">
        <v>72.8</v>
      </c>
      <c r="F247" s="11">
        <v>79.6</v>
      </c>
      <c r="G247" s="11">
        <v>76.88</v>
      </c>
    </row>
    <row r="248" ht="20" customHeight="1" spans="1:7">
      <c r="A248" s="8">
        <v>245</v>
      </c>
      <c r="B248" s="9" t="str">
        <f>"卢思宇"</f>
        <v>卢思宇</v>
      </c>
      <c r="C248" s="10" t="s">
        <v>252</v>
      </c>
      <c r="D248" s="9" t="str">
        <f t="shared" si="9"/>
        <v>2022110</v>
      </c>
      <c r="E248" s="11">
        <v>77.65</v>
      </c>
      <c r="F248" s="11">
        <v>75.8</v>
      </c>
      <c r="G248" s="11">
        <v>76.54</v>
      </c>
    </row>
    <row r="249" ht="20" customHeight="1" spans="1:7">
      <c r="A249" s="8">
        <v>246</v>
      </c>
      <c r="B249" s="9" t="str">
        <f>"杨柳青"</f>
        <v>杨柳青</v>
      </c>
      <c r="C249" s="10" t="s">
        <v>253</v>
      </c>
      <c r="D249" s="9" t="str">
        <f t="shared" si="9"/>
        <v>2022110</v>
      </c>
      <c r="E249" s="11">
        <v>64.75</v>
      </c>
      <c r="F249" s="11">
        <v>83.1</v>
      </c>
      <c r="G249" s="11">
        <v>75.76</v>
      </c>
    </row>
    <row r="250" ht="20" customHeight="1" spans="1:7">
      <c r="A250" s="8">
        <v>247</v>
      </c>
      <c r="B250" s="9" t="str">
        <f>"杨佳佳"</f>
        <v>杨佳佳</v>
      </c>
      <c r="C250" s="10" t="s">
        <v>254</v>
      </c>
      <c r="D250" s="9" t="str">
        <f t="shared" si="9"/>
        <v>2022110</v>
      </c>
      <c r="E250" s="11">
        <v>72.65</v>
      </c>
      <c r="F250" s="11">
        <v>73.4</v>
      </c>
      <c r="G250" s="11">
        <v>73.1</v>
      </c>
    </row>
    <row r="251" ht="20" customHeight="1" spans="1:7">
      <c r="A251" s="8">
        <v>248</v>
      </c>
      <c r="B251" s="9" t="str">
        <f>"王宁"</f>
        <v>王宁</v>
      </c>
      <c r="C251" s="10" t="s">
        <v>255</v>
      </c>
      <c r="D251" s="9" t="str">
        <f t="shared" si="9"/>
        <v>2022110</v>
      </c>
      <c r="E251" s="11">
        <v>63.4</v>
      </c>
      <c r="F251" s="11">
        <v>73.4</v>
      </c>
      <c r="G251" s="11">
        <v>69.4</v>
      </c>
    </row>
    <row r="252" ht="20" customHeight="1" spans="1:7">
      <c r="A252" s="8">
        <v>249</v>
      </c>
      <c r="B252" s="9" t="str">
        <f>"张冰青"</f>
        <v>张冰青</v>
      </c>
      <c r="C252" s="10" t="s">
        <v>256</v>
      </c>
      <c r="D252" s="9" t="str">
        <f t="shared" ref="D252:D279" si="10">"2022111"</f>
        <v>2022111</v>
      </c>
      <c r="E252" s="11">
        <v>86.45</v>
      </c>
      <c r="F252" s="11">
        <v>105.6</v>
      </c>
      <c r="G252" s="11">
        <v>97.94</v>
      </c>
    </row>
    <row r="253" ht="20" customHeight="1" spans="1:7">
      <c r="A253" s="8">
        <v>250</v>
      </c>
      <c r="B253" s="9" t="str">
        <f>"李雅妮"</f>
        <v>李雅妮</v>
      </c>
      <c r="C253" s="10" t="s">
        <v>257</v>
      </c>
      <c r="D253" s="9" t="str">
        <f t="shared" si="10"/>
        <v>2022111</v>
      </c>
      <c r="E253" s="11">
        <v>90.4</v>
      </c>
      <c r="F253" s="11">
        <v>101</v>
      </c>
      <c r="G253" s="11">
        <v>96.76</v>
      </c>
    </row>
    <row r="254" ht="20" customHeight="1" spans="1:7">
      <c r="A254" s="8">
        <v>251</v>
      </c>
      <c r="B254" s="9" t="str">
        <f>"李玉梅"</f>
        <v>李玉梅</v>
      </c>
      <c r="C254" s="10" t="s">
        <v>258</v>
      </c>
      <c r="D254" s="9" t="str">
        <f t="shared" si="10"/>
        <v>2022111</v>
      </c>
      <c r="E254" s="11">
        <v>99.8</v>
      </c>
      <c r="F254" s="11">
        <v>94.4</v>
      </c>
      <c r="G254" s="11">
        <v>96.56</v>
      </c>
    </row>
    <row r="255" ht="20" customHeight="1" spans="1:7">
      <c r="A255" s="8">
        <v>252</v>
      </c>
      <c r="B255" s="9" t="str">
        <f>"王欣娜"</f>
        <v>王欣娜</v>
      </c>
      <c r="C255" s="10" t="s">
        <v>259</v>
      </c>
      <c r="D255" s="9" t="str">
        <f t="shared" si="10"/>
        <v>2022111</v>
      </c>
      <c r="E255" s="11">
        <v>92.45</v>
      </c>
      <c r="F255" s="11">
        <v>93.6</v>
      </c>
      <c r="G255" s="11">
        <v>93.14</v>
      </c>
    </row>
    <row r="256" ht="20" customHeight="1" spans="1:7">
      <c r="A256" s="8">
        <v>253</v>
      </c>
      <c r="B256" s="9" t="str">
        <f>"李雨婷"</f>
        <v>李雨婷</v>
      </c>
      <c r="C256" s="10" t="s">
        <v>260</v>
      </c>
      <c r="D256" s="9" t="str">
        <f t="shared" si="10"/>
        <v>2022111</v>
      </c>
      <c r="E256" s="11">
        <v>83.55</v>
      </c>
      <c r="F256" s="11">
        <v>97.5</v>
      </c>
      <c r="G256" s="11">
        <v>91.92</v>
      </c>
    </row>
    <row r="257" ht="20" customHeight="1" spans="1:7">
      <c r="A257" s="8">
        <v>254</v>
      </c>
      <c r="B257" s="9" t="str">
        <f>"祁祥越"</f>
        <v>祁祥越</v>
      </c>
      <c r="C257" s="10" t="s">
        <v>261</v>
      </c>
      <c r="D257" s="9" t="str">
        <f t="shared" si="10"/>
        <v>2022111</v>
      </c>
      <c r="E257" s="11">
        <v>81.15</v>
      </c>
      <c r="F257" s="11">
        <v>98.7</v>
      </c>
      <c r="G257" s="11">
        <v>91.68</v>
      </c>
    </row>
    <row r="258" ht="20" customHeight="1" spans="1:7">
      <c r="A258" s="8">
        <v>255</v>
      </c>
      <c r="B258" s="9" t="str">
        <f>"邵悦"</f>
        <v>邵悦</v>
      </c>
      <c r="C258" s="10" t="s">
        <v>262</v>
      </c>
      <c r="D258" s="9" t="str">
        <f t="shared" si="10"/>
        <v>2022111</v>
      </c>
      <c r="E258" s="11">
        <v>85.8</v>
      </c>
      <c r="F258" s="11">
        <v>95.1</v>
      </c>
      <c r="G258" s="11">
        <v>91.38</v>
      </c>
    </row>
    <row r="259" ht="20" customHeight="1" spans="1:7">
      <c r="A259" s="8">
        <v>256</v>
      </c>
      <c r="B259" s="9" t="str">
        <f>"孙楠"</f>
        <v>孙楠</v>
      </c>
      <c r="C259" s="10" t="s">
        <v>263</v>
      </c>
      <c r="D259" s="9" t="str">
        <f t="shared" si="10"/>
        <v>2022111</v>
      </c>
      <c r="E259" s="11">
        <v>77.55</v>
      </c>
      <c r="F259" s="11">
        <v>97.1</v>
      </c>
      <c r="G259" s="11">
        <v>89.28</v>
      </c>
    </row>
    <row r="260" ht="20" customHeight="1" spans="1:7">
      <c r="A260" s="8">
        <v>257</v>
      </c>
      <c r="B260" s="9" t="str">
        <f>"刘一冉"</f>
        <v>刘一冉</v>
      </c>
      <c r="C260" s="10" t="s">
        <v>264</v>
      </c>
      <c r="D260" s="9" t="str">
        <f t="shared" si="10"/>
        <v>2022111</v>
      </c>
      <c r="E260" s="11">
        <v>83.1</v>
      </c>
      <c r="F260" s="11">
        <v>93.2</v>
      </c>
      <c r="G260" s="11">
        <v>89.16</v>
      </c>
    </row>
    <row r="261" ht="20" customHeight="1" spans="1:7">
      <c r="A261" s="8">
        <v>258</v>
      </c>
      <c r="B261" s="9" t="str">
        <f>"李丁惠"</f>
        <v>李丁惠</v>
      </c>
      <c r="C261" s="10" t="s">
        <v>265</v>
      </c>
      <c r="D261" s="9" t="str">
        <f t="shared" si="10"/>
        <v>2022111</v>
      </c>
      <c r="E261" s="11">
        <v>82</v>
      </c>
      <c r="F261" s="11">
        <v>92.8</v>
      </c>
      <c r="G261" s="11">
        <v>88.48</v>
      </c>
    </row>
    <row r="262" ht="20" customHeight="1" spans="1:7">
      <c r="A262" s="8">
        <v>259</v>
      </c>
      <c r="B262" s="9" t="str">
        <f>"陈笑笑"</f>
        <v>陈笑笑</v>
      </c>
      <c r="C262" s="10" t="s">
        <v>266</v>
      </c>
      <c r="D262" s="9" t="str">
        <f t="shared" si="10"/>
        <v>2022111</v>
      </c>
      <c r="E262" s="11">
        <v>82.7</v>
      </c>
      <c r="F262" s="11">
        <v>92.2</v>
      </c>
      <c r="G262" s="11">
        <v>88.4</v>
      </c>
    </row>
    <row r="263" ht="20" customHeight="1" spans="1:7">
      <c r="A263" s="8">
        <v>260</v>
      </c>
      <c r="B263" s="9" t="str">
        <f>"过艳莉"</f>
        <v>过艳莉</v>
      </c>
      <c r="C263" s="10" t="s">
        <v>267</v>
      </c>
      <c r="D263" s="9" t="str">
        <f t="shared" si="10"/>
        <v>2022111</v>
      </c>
      <c r="E263" s="11">
        <v>85.85</v>
      </c>
      <c r="F263" s="11">
        <v>90</v>
      </c>
      <c r="G263" s="11">
        <v>88.34</v>
      </c>
    </row>
    <row r="264" ht="20" customHeight="1" spans="1:7">
      <c r="A264" s="8">
        <v>261</v>
      </c>
      <c r="B264" s="9" t="str">
        <f>"都庆青"</f>
        <v>都庆青</v>
      </c>
      <c r="C264" s="10" t="s">
        <v>268</v>
      </c>
      <c r="D264" s="9" t="str">
        <f t="shared" si="10"/>
        <v>2022111</v>
      </c>
      <c r="E264" s="11">
        <v>87.7</v>
      </c>
      <c r="F264" s="11">
        <v>87.3</v>
      </c>
      <c r="G264" s="11">
        <v>87.46</v>
      </c>
    </row>
    <row r="265" ht="20" customHeight="1" spans="1:7">
      <c r="A265" s="8">
        <v>262</v>
      </c>
      <c r="B265" s="9" t="str">
        <f>"李平平"</f>
        <v>李平平</v>
      </c>
      <c r="C265" s="10" t="s">
        <v>269</v>
      </c>
      <c r="D265" s="9" t="str">
        <f t="shared" si="10"/>
        <v>2022111</v>
      </c>
      <c r="E265" s="11">
        <v>83.2</v>
      </c>
      <c r="F265" s="11">
        <v>88.8</v>
      </c>
      <c r="G265" s="11">
        <v>86.56</v>
      </c>
    </row>
    <row r="266" ht="20" customHeight="1" spans="1:7">
      <c r="A266" s="8">
        <v>263</v>
      </c>
      <c r="B266" s="9" t="str">
        <f>"张平平"</f>
        <v>张平平</v>
      </c>
      <c r="C266" s="10" t="s">
        <v>270</v>
      </c>
      <c r="D266" s="9" t="str">
        <f t="shared" si="10"/>
        <v>2022111</v>
      </c>
      <c r="E266" s="11">
        <v>83.8</v>
      </c>
      <c r="F266" s="11">
        <v>87</v>
      </c>
      <c r="G266" s="11">
        <v>85.72</v>
      </c>
    </row>
    <row r="267" ht="20" customHeight="1" spans="1:7">
      <c r="A267" s="8">
        <v>264</v>
      </c>
      <c r="B267" s="9" t="str">
        <f>"陶澎澎"</f>
        <v>陶澎澎</v>
      </c>
      <c r="C267" s="10" t="s">
        <v>271</v>
      </c>
      <c r="D267" s="9" t="str">
        <f t="shared" si="10"/>
        <v>2022111</v>
      </c>
      <c r="E267" s="11">
        <v>80.8</v>
      </c>
      <c r="F267" s="11">
        <v>88.2</v>
      </c>
      <c r="G267" s="11">
        <v>85.24</v>
      </c>
    </row>
    <row r="268" ht="20" customHeight="1" spans="1:7">
      <c r="A268" s="8">
        <v>265</v>
      </c>
      <c r="B268" s="9" t="str">
        <f>"黄雪丽"</f>
        <v>黄雪丽</v>
      </c>
      <c r="C268" s="10" t="s">
        <v>272</v>
      </c>
      <c r="D268" s="9" t="str">
        <f t="shared" si="10"/>
        <v>2022111</v>
      </c>
      <c r="E268" s="11">
        <v>81.8</v>
      </c>
      <c r="F268" s="11">
        <v>87.3</v>
      </c>
      <c r="G268" s="11">
        <v>85.1</v>
      </c>
    </row>
    <row r="269" ht="20" customHeight="1" spans="1:7">
      <c r="A269" s="8">
        <v>266</v>
      </c>
      <c r="B269" s="9" t="str">
        <f>"张梦晴"</f>
        <v>张梦晴</v>
      </c>
      <c r="C269" s="10" t="s">
        <v>273</v>
      </c>
      <c r="D269" s="9" t="str">
        <f t="shared" si="10"/>
        <v>2022111</v>
      </c>
      <c r="E269" s="11">
        <v>77.2</v>
      </c>
      <c r="F269" s="11">
        <v>89</v>
      </c>
      <c r="G269" s="11">
        <v>84.28</v>
      </c>
    </row>
    <row r="270" ht="20" customHeight="1" spans="1:7">
      <c r="A270" s="8">
        <v>267</v>
      </c>
      <c r="B270" s="9" t="str">
        <f>"邓丽君"</f>
        <v>邓丽君</v>
      </c>
      <c r="C270" s="10" t="s">
        <v>274</v>
      </c>
      <c r="D270" s="9" t="str">
        <f t="shared" si="10"/>
        <v>2022111</v>
      </c>
      <c r="E270" s="11">
        <v>76.45</v>
      </c>
      <c r="F270" s="11">
        <v>88.8</v>
      </c>
      <c r="G270" s="11">
        <v>83.86</v>
      </c>
    </row>
    <row r="271" ht="20" customHeight="1" spans="1:7">
      <c r="A271" s="8">
        <v>268</v>
      </c>
      <c r="B271" s="9" t="str">
        <f>"李明慧"</f>
        <v>李明慧</v>
      </c>
      <c r="C271" s="10" t="s">
        <v>275</v>
      </c>
      <c r="D271" s="9" t="str">
        <f t="shared" si="10"/>
        <v>2022111</v>
      </c>
      <c r="E271" s="11">
        <v>79</v>
      </c>
      <c r="F271" s="11">
        <v>84.7</v>
      </c>
      <c r="G271" s="11">
        <v>82.42</v>
      </c>
    </row>
    <row r="272" ht="20" customHeight="1" spans="1:7">
      <c r="A272" s="8">
        <v>269</v>
      </c>
      <c r="B272" s="9" t="str">
        <f>"徐层层"</f>
        <v>徐层层</v>
      </c>
      <c r="C272" s="10" t="s">
        <v>276</v>
      </c>
      <c r="D272" s="9" t="str">
        <f t="shared" si="10"/>
        <v>2022111</v>
      </c>
      <c r="E272" s="11">
        <v>83.6</v>
      </c>
      <c r="F272" s="11">
        <v>78.4</v>
      </c>
      <c r="G272" s="11">
        <v>80.48</v>
      </c>
    </row>
    <row r="273" ht="20" customHeight="1" spans="1:7">
      <c r="A273" s="8">
        <v>270</v>
      </c>
      <c r="B273" s="9" t="str">
        <f>"张娜娜"</f>
        <v>张娜娜</v>
      </c>
      <c r="C273" s="10" t="s">
        <v>277</v>
      </c>
      <c r="D273" s="9" t="str">
        <f t="shared" si="10"/>
        <v>2022111</v>
      </c>
      <c r="E273" s="11">
        <v>75.2</v>
      </c>
      <c r="F273" s="11">
        <v>78.8</v>
      </c>
      <c r="G273" s="11">
        <v>77.36</v>
      </c>
    </row>
    <row r="274" ht="20" customHeight="1" spans="1:7">
      <c r="A274" s="8">
        <v>271</v>
      </c>
      <c r="B274" s="9" t="str">
        <f>"沈娟"</f>
        <v>沈娟</v>
      </c>
      <c r="C274" s="10" t="s">
        <v>278</v>
      </c>
      <c r="D274" s="9" t="str">
        <f t="shared" si="10"/>
        <v>2022111</v>
      </c>
      <c r="E274" s="11">
        <v>64.85</v>
      </c>
      <c r="F274" s="11">
        <v>85.4</v>
      </c>
      <c r="G274" s="11">
        <v>77.18</v>
      </c>
    </row>
    <row r="275" ht="20" customHeight="1" spans="1:7">
      <c r="A275" s="8">
        <v>272</v>
      </c>
      <c r="B275" s="9" t="str">
        <f>"许影"</f>
        <v>许影</v>
      </c>
      <c r="C275" s="10" t="s">
        <v>279</v>
      </c>
      <c r="D275" s="9" t="str">
        <f t="shared" si="10"/>
        <v>2022111</v>
      </c>
      <c r="E275" s="11">
        <v>70.4</v>
      </c>
      <c r="F275" s="11">
        <v>81.6</v>
      </c>
      <c r="G275" s="11">
        <v>77.12</v>
      </c>
    </row>
    <row r="276" ht="20" customHeight="1" spans="1:7">
      <c r="A276" s="8">
        <v>273</v>
      </c>
      <c r="B276" s="9" t="str">
        <f>"韩同玲"</f>
        <v>韩同玲</v>
      </c>
      <c r="C276" s="10" t="s">
        <v>280</v>
      </c>
      <c r="D276" s="9" t="str">
        <f t="shared" si="10"/>
        <v>2022111</v>
      </c>
      <c r="E276" s="11">
        <v>74.6</v>
      </c>
      <c r="F276" s="11">
        <v>77.3</v>
      </c>
      <c r="G276" s="11">
        <v>76.22</v>
      </c>
    </row>
    <row r="277" ht="20" customHeight="1" spans="1:7">
      <c r="A277" s="8">
        <v>274</v>
      </c>
      <c r="B277" s="9" t="str">
        <f>"侯碧云"</f>
        <v>侯碧云</v>
      </c>
      <c r="C277" s="10" t="s">
        <v>281</v>
      </c>
      <c r="D277" s="9" t="str">
        <f t="shared" si="10"/>
        <v>2022111</v>
      </c>
      <c r="E277" s="11">
        <v>68.7</v>
      </c>
      <c r="F277" s="11">
        <v>79.6</v>
      </c>
      <c r="G277" s="11">
        <v>75.24</v>
      </c>
    </row>
    <row r="278" ht="20" customHeight="1" spans="1:7">
      <c r="A278" s="8">
        <v>275</v>
      </c>
      <c r="B278" s="9" t="str">
        <f>"周弯弯"</f>
        <v>周弯弯</v>
      </c>
      <c r="C278" s="10" t="s">
        <v>282</v>
      </c>
      <c r="D278" s="9" t="str">
        <f t="shared" si="10"/>
        <v>2022111</v>
      </c>
      <c r="E278" s="11">
        <v>63.45</v>
      </c>
      <c r="F278" s="11">
        <v>80.9</v>
      </c>
      <c r="G278" s="11">
        <v>73.92</v>
      </c>
    </row>
    <row r="279" ht="20" customHeight="1" spans="1:7">
      <c r="A279" s="8">
        <v>276</v>
      </c>
      <c r="B279" s="9" t="str">
        <f>"孙晓曼"</f>
        <v>孙晓曼</v>
      </c>
      <c r="C279" s="10" t="s">
        <v>283</v>
      </c>
      <c r="D279" s="9" t="str">
        <f t="shared" si="10"/>
        <v>2022111</v>
      </c>
      <c r="E279" s="11">
        <v>66.55</v>
      </c>
      <c r="F279" s="11">
        <v>60.2</v>
      </c>
      <c r="G279" s="11">
        <v>62.74</v>
      </c>
    </row>
    <row r="280" ht="20" customHeight="1" spans="1:7">
      <c r="A280" s="8">
        <v>277</v>
      </c>
      <c r="B280" s="9" t="str">
        <f>"王盼盼"</f>
        <v>王盼盼</v>
      </c>
      <c r="C280" s="10" t="s">
        <v>284</v>
      </c>
      <c r="D280" s="9" t="str">
        <f t="shared" ref="D280:D303" si="11">"2022112"</f>
        <v>2022112</v>
      </c>
      <c r="E280" s="11">
        <v>102.1</v>
      </c>
      <c r="F280" s="11">
        <v>103.2</v>
      </c>
      <c r="G280" s="11">
        <v>102.76</v>
      </c>
    </row>
    <row r="281" ht="20" customHeight="1" spans="1:7">
      <c r="A281" s="8">
        <v>278</v>
      </c>
      <c r="B281" s="9" t="str">
        <f>"李芮芮"</f>
        <v>李芮芮</v>
      </c>
      <c r="C281" s="10" t="s">
        <v>285</v>
      </c>
      <c r="D281" s="9" t="str">
        <f t="shared" si="11"/>
        <v>2022112</v>
      </c>
      <c r="E281" s="11">
        <v>85.9</v>
      </c>
      <c r="F281" s="11">
        <v>101.5</v>
      </c>
      <c r="G281" s="11">
        <v>95.26</v>
      </c>
    </row>
    <row r="282" ht="20" customHeight="1" spans="1:7">
      <c r="A282" s="8">
        <v>279</v>
      </c>
      <c r="B282" s="9" t="str">
        <f>"李舒琪"</f>
        <v>李舒琪</v>
      </c>
      <c r="C282" s="10" t="s">
        <v>286</v>
      </c>
      <c r="D282" s="9" t="str">
        <f t="shared" si="11"/>
        <v>2022112</v>
      </c>
      <c r="E282" s="11">
        <v>89.45</v>
      </c>
      <c r="F282" s="11">
        <v>97.3</v>
      </c>
      <c r="G282" s="11">
        <v>94.16</v>
      </c>
    </row>
    <row r="283" ht="20" customHeight="1" spans="1:7">
      <c r="A283" s="8">
        <v>280</v>
      </c>
      <c r="B283" s="9" t="str">
        <f>"李靖雯"</f>
        <v>李靖雯</v>
      </c>
      <c r="C283" s="10" t="s">
        <v>287</v>
      </c>
      <c r="D283" s="9" t="str">
        <f t="shared" si="11"/>
        <v>2022112</v>
      </c>
      <c r="E283" s="11">
        <v>89.85</v>
      </c>
      <c r="F283" s="11">
        <v>93.4</v>
      </c>
      <c r="G283" s="11">
        <v>91.98</v>
      </c>
    </row>
    <row r="284" ht="20" customHeight="1" spans="1:7">
      <c r="A284" s="8">
        <v>281</v>
      </c>
      <c r="B284" s="9" t="str">
        <f>"李翠翠"</f>
        <v>李翠翠</v>
      </c>
      <c r="C284" s="10" t="s">
        <v>288</v>
      </c>
      <c r="D284" s="9" t="str">
        <f t="shared" si="11"/>
        <v>2022112</v>
      </c>
      <c r="E284" s="11">
        <v>90.5</v>
      </c>
      <c r="F284" s="11">
        <v>92.7</v>
      </c>
      <c r="G284" s="11">
        <v>91.82</v>
      </c>
    </row>
    <row r="285" ht="20" customHeight="1" spans="1:7">
      <c r="A285" s="8">
        <v>282</v>
      </c>
      <c r="B285" s="9" t="str">
        <f>"赵旭"</f>
        <v>赵旭</v>
      </c>
      <c r="C285" s="10" t="s">
        <v>289</v>
      </c>
      <c r="D285" s="9" t="str">
        <f t="shared" si="11"/>
        <v>2022112</v>
      </c>
      <c r="E285" s="11">
        <v>90.75</v>
      </c>
      <c r="F285" s="11">
        <v>91.8</v>
      </c>
      <c r="G285" s="11">
        <v>91.38</v>
      </c>
    </row>
    <row r="286" ht="20" customHeight="1" spans="1:7">
      <c r="A286" s="8">
        <v>283</v>
      </c>
      <c r="B286" s="9" t="str">
        <f>"闫宇涵"</f>
        <v>闫宇涵</v>
      </c>
      <c r="C286" s="10" t="s">
        <v>290</v>
      </c>
      <c r="D286" s="9" t="str">
        <f t="shared" si="11"/>
        <v>2022112</v>
      </c>
      <c r="E286" s="11">
        <v>86.05</v>
      </c>
      <c r="F286" s="11">
        <v>88.3</v>
      </c>
      <c r="G286" s="11">
        <v>87.4</v>
      </c>
    </row>
    <row r="287" ht="20" customHeight="1" spans="1:7">
      <c r="A287" s="8">
        <v>284</v>
      </c>
      <c r="B287" s="9" t="str">
        <f>"马瑞瑞"</f>
        <v>马瑞瑞</v>
      </c>
      <c r="C287" s="10" t="s">
        <v>291</v>
      </c>
      <c r="D287" s="9" t="str">
        <f t="shared" si="11"/>
        <v>2022112</v>
      </c>
      <c r="E287" s="11">
        <v>81.35</v>
      </c>
      <c r="F287" s="11">
        <v>91.3</v>
      </c>
      <c r="G287" s="11">
        <v>87.32</v>
      </c>
    </row>
    <row r="288" ht="20" customHeight="1" spans="1:7">
      <c r="A288" s="8">
        <v>285</v>
      </c>
      <c r="B288" s="9" t="str">
        <f>"沈静"</f>
        <v>沈静</v>
      </c>
      <c r="C288" s="10" t="s">
        <v>292</v>
      </c>
      <c r="D288" s="9" t="str">
        <f t="shared" si="11"/>
        <v>2022112</v>
      </c>
      <c r="E288" s="11">
        <v>82.15</v>
      </c>
      <c r="F288" s="11">
        <v>88.4</v>
      </c>
      <c r="G288" s="11">
        <v>85.9</v>
      </c>
    </row>
    <row r="289" ht="20" customHeight="1" spans="1:7">
      <c r="A289" s="8">
        <v>286</v>
      </c>
      <c r="B289" s="9" t="str">
        <f>"秦敏敏"</f>
        <v>秦敏敏</v>
      </c>
      <c r="C289" s="10" t="s">
        <v>293</v>
      </c>
      <c r="D289" s="9" t="str">
        <f t="shared" si="11"/>
        <v>2022112</v>
      </c>
      <c r="E289" s="11">
        <v>84.8</v>
      </c>
      <c r="F289" s="11">
        <v>85.5</v>
      </c>
      <c r="G289" s="11">
        <v>85.22</v>
      </c>
    </row>
    <row r="290" ht="20" customHeight="1" spans="1:7">
      <c r="A290" s="8">
        <v>287</v>
      </c>
      <c r="B290" s="9" t="str">
        <f>"王晴晴"</f>
        <v>王晴晴</v>
      </c>
      <c r="C290" s="10" t="s">
        <v>294</v>
      </c>
      <c r="D290" s="9" t="str">
        <f t="shared" si="11"/>
        <v>2022112</v>
      </c>
      <c r="E290" s="11">
        <v>88.65</v>
      </c>
      <c r="F290" s="11">
        <v>81.7</v>
      </c>
      <c r="G290" s="11">
        <v>84.48</v>
      </c>
    </row>
    <row r="291" ht="20" customHeight="1" spans="1:7">
      <c r="A291" s="8">
        <v>288</v>
      </c>
      <c r="B291" s="9" t="str">
        <f>"杨珍"</f>
        <v>杨珍</v>
      </c>
      <c r="C291" s="10" t="s">
        <v>295</v>
      </c>
      <c r="D291" s="9" t="str">
        <f t="shared" si="11"/>
        <v>2022112</v>
      </c>
      <c r="E291" s="11">
        <v>78.1</v>
      </c>
      <c r="F291" s="11">
        <v>87.8</v>
      </c>
      <c r="G291" s="11">
        <v>83.92</v>
      </c>
    </row>
    <row r="292" ht="20" customHeight="1" spans="1:7">
      <c r="A292" s="8">
        <v>289</v>
      </c>
      <c r="B292" s="9" t="str">
        <f>"张治林"</f>
        <v>张治林</v>
      </c>
      <c r="C292" s="10" t="s">
        <v>296</v>
      </c>
      <c r="D292" s="9" t="str">
        <f t="shared" si="11"/>
        <v>2022112</v>
      </c>
      <c r="E292" s="11">
        <v>78.7</v>
      </c>
      <c r="F292" s="11">
        <v>86.4</v>
      </c>
      <c r="G292" s="11">
        <v>83.32</v>
      </c>
    </row>
    <row r="293" ht="20" customHeight="1" spans="1:7">
      <c r="A293" s="8">
        <v>290</v>
      </c>
      <c r="B293" s="9" t="str">
        <f>"薛琴"</f>
        <v>薛琴</v>
      </c>
      <c r="C293" s="10" t="s">
        <v>297</v>
      </c>
      <c r="D293" s="9" t="str">
        <f t="shared" si="11"/>
        <v>2022112</v>
      </c>
      <c r="E293" s="11">
        <v>81.2</v>
      </c>
      <c r="F293" s="11">
        <v>84.6</v>
      </c>
      <c r="G293" s="11">
        <v>83.24</v>
      </c>
    </row>
    <row r="294" ht="20" customHeight="1" spans="1:7">
      <c r="A294" s="8">
        <v>291</v>
      </c>
      <c r="B294" s="9" t="str">
        <f>"杨林阳"</f>
        <v>杨林阳</v>
      </c>
      <c r="C294" s="10" t="s">
        <v>298</v>
      </c>
      <c r="D294" s="9" t="str">
        <f t="shared" si="11"/>
        <v>2022112</v>
      </c>
      <c r="E294" s="11">
        <v>76.25</v>
      </c>
      <c r="F294" s="11">
        <v>87.2</v>
      </c>
      <c r="G294" s="11">
        <v>82.82</v>
      </c>
    </row>
    <row r="295" ht="20" customHeight="1" spans="1:7">
      <c r="A295" s="8">
        <v>292</v>
      </c>
      <c r="B295" s="9" t="str">
        <f>"史晴晴"</f>
        <v>史晴晴</v>
      </c>
      <c r="C295" s="10" t="s">
        <v>299</v>
      </c>
      <c r="D295" s="9" t="str">
        <f t="shared" si="11"/>
        <v>2022112</v>
      </c>
      <c r="E295" s="11">
        <v>79.7</v>
      </c>
      <c r="F295" s="11">
        <v>83.7</v>
      </c>
      <c r="G295" s="11">
        <v>82.1</v>
      </c>
    </row>
    <row r="296" ht="20" customHeight="1" spans="1:7">
      <c r="A296" s="8">
        <v>293</v>
      </c>
      <c r="B296" s="9" t="str">
        <f>"周明明"</f>
        <v>周明明</v>
      </c>
      <c r="C296" s="10" t="s">
        <v>300</v>
      </c>
      <c r="D296" s="9" t="str">
        <f t="shared" si="11"/>
        <v>2022112</v>
      </c>
      <c r="E296" s="11">
        <v>81.15</v>
      </c>
      <c r="F296" s="11">
        <v>82.6</v>
      </c>
      <c r="G296" s="11">
        <v>82.02</v>
      </c>
    </row>
    <row r="297" ht="20" customHeight="1" spans="1:7">
      <c r="A297" s="8">
        <v>294</v>
      </c>
      <c r="B297" s="9" t="str">
        <f>"赵海燕"</f>
        <v>赵海燕</v>
      </c>
      <c r="C297" s="10" t="s">
        <v>301</v>
      </c>
      <c r="D297" s="9" t="str">
        <f t="shared" si="11"/>
        <v>2022112</v>
      </c>
      <c r="E297" s="11">
        <v>71</v>
      </c>
      <c r="F297" s="11">
        <v>89</v>
      </c>
      <c r="G297" s="11">
        <v>81.8</v>
      </c>
    </row>
    <row r="298" ht="20" customHeight="1" spans="1:7">
      <c r="A298" s="8">
        <v>295</v>
      </c>
      <c r="B298" s="9" t="str">
        <f>"王娜娜"</f>
        <v>王娜娜</v>
      </c>
      <c r="C298" s="10" t="s">
        <v>302</v>
      </c>
      <c r="D298" s="9" t="str">
        <f t="shared" si="11"/>
        <v>2022112</v>
      </c>
      <c r="E298" s="11">
        <v>81.9</v>
      </c>
      <c r="F298" s="11">
        <v>80.6</v>
      </c>
      <c r="G298" s="11">
        <v>81.12</v>
      </c>
    </row>
    <row r="299" ht="20" customHeight="1" spans="1:7">
      <c r="A299" s="8">
        <v>296</v>
      </c>
      <c r="B299" s="9" t="str">
        <f>"朱梦晴"</f>
        <v>朱梦晴</v>
      </c>
      <c r="C299" s="10" t="s">
        <v>303</v>
      </c>
      <c r="D299" s="9" t="str">
        <f t="shared" si="11"/>
        <v>2022112</v>
      </c>
      <c r="E299" s="11">
        <v>71.1</v>
      </c>
      <c r="F299" s="11">
        <v>80.5</v>
      </c>
      <c r="G299" s="11">
        <v>76.74</v>
      </c>
    </row>
    <row r="300" ht="20" customHeight="1" spans="1:7">
      <c r="A300" s="8">
        <v>297</v>
      </c>
      <c r="B300" s="9" t="str">
        <f>"李晴晴"</f>
        <v>李晴晴</v>
      </c>
      <c r="C300" s="10" t="s">
        <v>304</v>
      </c>
      <c r="D300" s="9" t="str">
        <f t="shared" si="11"/>
        <v>2022112</v>
      </c>
      <c r="E300" s="11">
        <v>70.1</v>
      </c>
      <c r="F300" s="11">
        <v>79.2</v>
      </c>
      <c r="G300" s="11">
        <v>75.56</v>
      </c>
    </row>
    <row r="301" ht="20" customHeight="1" spans="1:7">
      <c r="A301" s="8">
        <v>298</v>
      </c>
      <c r="B301" s="9" t="str">
        <f>"郑若芸"</f>
        <v>郑若芸</v>
      </c>
      <c r="C301" s="10" t="s">
        <v>305</v>
      </c>
      <c r="D301" s="9" t="str">
        <f t="shared" si="11"/>
        <v>2022112</v>
      </c>
      <c r="E301" s="11">
        <v>71.85</v>
      </c>
      <c r="F301" s="11">
        <v>76.5</v>
      </c>
      <c r="G301" s="11">
        <v>74.64</v>
      </c>
    </row>
    <row r="302" ht="20" customHeight="1" spans="1:7">
      <c r="A302" s="8">
        <v>299</v>
      </c>
      <c r="B302" s="9" t="str">
        <f>"董雪"</f>
        <v>董雪</v>
      </c>
      <c r="C302" s="10" t="s">
        <v>306</v>
      </c>
      <c r="D302" s="9" t="str">
        <f t="shared" si="11"/>
        <v>2022112</v>
      </c>
      <c r="E302" s="11">
        <v>61.05</v>
      </c>
      <c r="F302" s="11">
        <v>83.5</v>
      </c>
      <c r="G302" s="11">
        <v>74.52</v>
      </c>
    </row>
    <row r="303" ht="20" customHeight="1" spans="1:7">
      <c r="A303" s="8">
        <v>300</v>
      </c>
      <c r="B303" s="9" t="str">
        <f>"解婉莹"</f>
        <v>解婉莹</v>
      </c>
      <c r="C303" s="10" t="s">
        <v>307</v>
      </c>
      <c r="D303" s="9" t="str">
        <f t="shared" si="11"/>
        <v>2022112</v>
      </c>
      <c r="E303" s="11">
        <v>59.5</v>
      </c>
      <c r="F303" s="11">
        <v>76.3</v>
      </c>
      <c r="G303" s="11">
        <v>69.58</v>
      </c>
    </row>
    <row r="304" ht="20" customHeight="1" spans="1:7">
      <c r="A304" s="8">
        <v>301</v>
      </c>
      <c r="B304" s="9" t="str">
        <f>"冯洁"</f>
        <v>冯洁</v>
      </c>
      <c r="C304" s="10" t="s">
        <v>308</v>
      </c>
      <c r="D304" s="9" t="str">
        <f t="shared" ref="D304:D329" si="12">"2022113"</f>
        <v>2022113</v>
      </c>
      <c r="E304" s="11">
        <v>96.4</v>
      </c>
      <c r="F304" s="11">
        <v>101.4</v>
      </c>
      <c r="G304" s="11">
        <v>99.4</v>
      </c>
    </row>
    <row r="305" ht="20" customHeight="1" spans="1:7">
      <c r="A305" s="8">
        <v>302</v>
      </c>
      <c r="B305" s="9" t="str">
        <f>"秦真真"</f>
        <v>秦真真</v>
      </c>
      <c r="C305" s="10" t="s">
        <v>309</v>
      </c>
      <c r="D305" s="9" t="str">
        <f t="shared" si="12"/>
        <v>2022113</v>
      </c>
      <c r="E305" s="11">
        <v>97.55</v>
      </c>
      <c r="F305" s="11">
        <v>95.7</v>
      </c>
      <c r="G305" s="11">
        <v>96.44</v>
      </c>
    </row>
    <row r="306" ht="20" customHeight="1" spans="1:7">
      <c r="A306" s="8">
        <v>303</v>
      </c>
      <c r="B306" s="9" t="str">
        <f>"刘成琳"</f>
        <v>刘成琳</v>
      </c>
      <c r="C306" s="10" t="s">
        <v>310</v>
      </c>
      <c r="D306" s="9" t="str">
        <f t="shared" si="12"/>
        <v>2022113</v>
      </c>
      <c r="E306" s="11">
        <v>96.4</v>
      </c>
      <c r="F306" s="11">
        <v>96.3</v>
      </c>
      <c r="G306" s="11">
        <v>96.34</v>
      </c>
    </row>
    <row r="307" ht="20" customHeight="1" spans="1:7">
      <c r="A307" s="8">
        <v>304</v>
      </c>
      <c r="B307" s="9" t="str">
        <f>"程梦晨"</f>
        <v>程梦晨</v>
      </c>
      <c r="C307" s="10" t="s">
        <v>311</v>
      </c>
      <c r="D307" s="9" t="str">
        <f t="shared" si="12"/>
        <v>2022113</v>
      </c>
      <c r="E307" s="11">
        <v>87.35</v>
      </c>
      <c r="F307" s="11">
        <v>102.3</v>
      </c>
      <c r="G307" s="11">
        <v>96.32</v>
      </c>
    </row>
    <row r="308" ht="20" customHeight="1" spans="1:7">
      <c r="A308" s="8">
        <v>305</v>
      </c>
      <c r="B308" s="9" t="str">
        <f>"李中华"</f>
        <v>李中华</v>
      </c>
      <c r="C308" s="10" t="s">
        <v>312</v>
      </c>
      <c r="D308" s="9" t="str">
        <f t="shared" si="12"/>
        <v>2022113</v>
      </c>
      <c r="E308" s="11">
        <v>95.7</v>
      </c>
      <c r="F308" s="11">
        <v>90.6</v>
      </c>
      <c r="G308" s="11">
        <v>92.64</v>
      </c>
    </row>
    <row r="309" ht="20" customHeight="1" spans="1:7">
      <c r="A309" s="8">
        <v>306</v>
      </c>
      <c r="B309" s="9" t="str">
        <f>"张思雨"</f>
        <v>张思雨</v>
      </c>
      <c r="C309" s="10" t="s">
        <v>313</v>
      </c>
      <c r="D309" s="9" t="str">
        <f t="shared" si="12"/>
        <v>2022113</v>
      </c>
      <c r="E309" s="11">
        <v>94.6</v>
      </c>
      <c r="F309" s="11">
        <v>91.3</v>
      </c>
      <c r="G309" s="11">
        <v>92.62</v>
      </c>
    </row>
    <row r="310" ht="20" customHeight="1" spans="1:7">
      <c r="A310" s="8">
        <v>307</v>
      </c>
      <c r="B310" s="9" t="str">
        <f>"张晴"</f>
        <v>张晴</v>
      </c>
      <c r="C310" s="10" t="s">
        <v>314</v>
      </c>
      <c r="D310" s="9" t="str">
        <f t="shared" si="12"/>
        <v>2022113</v>
      </c>
      <c r="E310" s="11">
        <v>81.45</v>
      </c>
      <c r="F310" s="11">
        <v>96.9</v>
      </c>
      <c r="G310" s="11">
        <v>90.72</v>
      </c>
    </row>
    <row r="311" ht="20" customHeight="1" spans="1:7">
      <c r="A311" s="8">
        <v>308</v>
      </c>
      <c r="B311" s="9" t="str">
        <f>"任珂蓉"</f>
        <v>任珂蓉</v>
      </c>
      <c r="C311" s="10" t="s">
        <v>315</v>
      </c>
      <c r="D311" s="9" t="str">
        <f t="shared" si="12"/>
        <v>2022113</v>
      </c>
      <c r="E311" s="11">
        <v>85.3</v>
      </c>
      <c r="F311" s="11">
        <v>93.8</v>
      </c>
      <c r="G311" s="11">
        <v>90.4</v>
      </c>
    </row>
    <row r="312" ht="20" customHeight="1" spans="1:7">
      <c r="A312" s="8">
        <v>309</v>
      </c>
      <c r="B312" s="9" t="str">
        <f>"王亚玲"</f>
        <v>王亚玲</v>
      </c>
      <c r="C312" s="10" t="s">
        <v>316</v>
      </c>
      <c r="D312" s="9" t="str">
        <f t="shared" si="12"/>
        <v>2022113</v>
      </c>
      <c r="E312" s="11">
        <v>85.65</v>
      </c>
      <c r="F312" s="11">
        <v>92.6</v>
      </c>
      <c r="G312" s="11">
        <v>89.82</v>
      </c>
    </row>
    <row r="313" ht="20" customHeight="1" spans="1:7">
      <c r="A313" s="8">
        <v>310</v>
      </c>
      <c r="B313" s="9" t="str">
        <f>"邢倩倩"</f>
        <v>邢倩倩</v>
      </c>
      <c r="C313" s="10" t="s">
        <v>317</v>
      </c>
      <c r="D313" s="9" t="str">
        <f t="shared" si="12"/>
        <v>2022113</v>
      </c>
      <c r="E313" s="11">
        <v>85</v>
      </c>
      <c r="F313" s="11">
        <v>91.2</v>
      </c>
      <c r="G313" s="11">
        <v>88.72</v>
      </c>
    </row>
    <row r="314" ht="20" customHeight="1" spans="1:7">
      <c r="A314" s="8">
        <v>311</v>
      </c>
      <c r="B314" s="9" t="str">
        <f>"董园园"</f>
        <v>董园园</v>
      </c>
      <c r="C314" s="10" t="s">
        <v>318</v>
      </c>
      <c r="D314" s="9" t="str">
        <f t="shared" si="12"/>
        <v>2022113</v>
      </c>
      <c r="E314" s="11">
        <v>81.55</v>
      </c>
      <c r="F314" s="11">
        <v>91.7</v>
      </c>
      <c r="G314" s="11">
        <v>87.64</v>
      </c>
    </row>
    <row r="315" ht="20" customHeight="1" spans="1:7">
      <c r="A315" s="8">
        <v>312</v>
      </c>
      <c r="B315" s="9" t="str">
        <f>"张靖宇"</f>
        <v>张靖宇</v>
      </c>
      <c r="C315" s="10" t="s">
        <v>319</v>
      </c>
      <c r="D315" s="9" t="str">
        <f t="shared" si="12"/>
        <v>2022113</v>
      </c>
      <c r="E315" s="11">
        <v>85.1</v>
      </c>
      <c r="F315" s="11">
        <v>85.9</v>
      </c>
      <c r="G315" s="11">
        <v>85.58</v>
      </c>
    </row>
    <row r="316" ht="20" customHeight="1" spans="1:7">
      <c r="A316" s="8">
        <v>313</v>
      </c>
      <c r="B316" s="9" t="str">
        <f>"杨梦莉"</f>
        <v>杨梦莉</v>
      </c>
      <c r="C316" s="10" t="s">
        <v>320</v>
      </c>
      <c r="D316" s="9" t="str">
        <f t="shared" si="12"/>
        <v>2022113</v>
      </c>
      <c r="E316" s="11">
        <v>82.35</v>
      </c>
      <c r="F316" s="11">
        <v>87.6</v>
      </c>
      <c r="G316" s="11">
        <v>85.5</v>
      </c>
    </row>
    <row r="317" ht="20" customHeight="1" spans="1:7">
      <c r="A317" s="8">
        <v>314</v>
      </c>
      <c r="B317" s="9" t="str">
        <f>"李佳美"</f>
        <v>李佳美</v>
      </c>
      <c r="C317" s="10" t="s">
        <v>321</v>
      </c>
      <c r="D317" s="9" t="str">
        <f t="shared" si="12"/>
        <v>2022113</v>
      </c>
      <c r="E317" s="11">
        <v>76.25</v>
      </c>
      <c r="F317" s="11">
        <v>90.9</v>
      </c>
      <c r="G317" s="11">
        <v>85.04</v>
      </c>
    </row>
    <row r="318" ht="20" customHeight="1" spans="1:7">
      <c r="A318" s="8">
        <v>315</v>
      </c>
      <c r="B318" s="9" t="str">
        <f>"程紫菡"</f>
        <v>程紫菡</v>
      </c>
      <c r="C318" s="10" t="s">
        <v>322</v>
      </c>
      <c r="D318" s="9" t="str">
        <f t="shared" si="12"/>
        <v>2022113</v>
      </c>
      <c r="E318" s="11">
        <v>84.05</v>
      </c>
      <c r="F318" s="11">
        <v>85.2</v>
      </c>
      <c r="G318" s="11">
        <v>84.74</v>
      </c>
    </row>
    <row r="319" ht="20" customHeight="1" spans="1:7">
      <c r="A319" s="8">
        <v>316</v>
      </c>
      <c r="B319" s="9" t="str">
        <f>"马胜男"</f>
        <v>马胜男</v>
      </c>
      <c r="C319" s="10" t="s">
        <v>323</v>
      </c>
      <c r="D319" s="9" t="str">
        <f t="shared" si="12"/>
        <v>2022113</v>
      </c>
      <c r="E319" s="11">
        <v>70.9</v>
      </c>
      <c r="F319" s="11">
        <v>93.6</v>
      </c>
      <c r="G319" s="11">
        <v>84.52</v>
      </c>
    </row>
    <row r="320" ht="20" customHeight="1" spans="1:7">
      <c r="A320" s="8">
        <v>317</v>
      </c>
      <c r="B320" s="9" t="str">
        <f>"王珺璇"</f>
        <v>王珺璇</v>
      </c>
      <c r="C320" s="10" t="s">
        <v>324</v>
      </c>
      <c r="D320" s="9" t="str">
        <f t="shared" si="12"/>
        <v>2022113</v>
      </c>
      <c r="E320" s="11">
        <v>82.2</v>
      </c>
      <c r="F320" s="11">
        <v>84.7</v>
      </c>
      <c r="G320" s="11">
        <v>83.7</v>
      </c>
    </row>
    <row r="321" ht="20" customHeight="1" spans="1:7">
      <c r="A321" s="8">
        <v>318</v>
      </c>
      <c r="B321" s="9" t="str">
        <f>"张蕊"</f>
        <v>张蕊</v>
      </c>
      <c r="C321" s="10" t="s">
        <v>325</v>
      </c>
      <c r="D321" s="9" t="str">
        <f t="shared" si="12"/>
        <v>2022113</v>
      </c>
      <c r="E321" s="11">
        <v>79.85</v>
      </c>
      <c r="F321" s="11">
        <v>83.7</v>
      </c>
      <c r="G321" s="11">
        <v>82.16</v>
      </c>
    </row>
    <row r="322" ht="20" customHeight="1" spans="1:7">
      <c r="A322" s="8">
        <v>319</v>
      </c>
      <c r="B322" s="9" t="str">
        <f>"张雅情"</f>
        <v>张雅情</v>
      </c>
      <c r="C322" s="10" t="s">
        <v>326</v>
      </c>
      <c r="D322" s="9" t="str">
        <f t="shared" si="12"/>
        <v>2022113</v>
      </c>
      <c r="E322" s="11">
        <v>73.6</v>
      </c>
      <c r="F322" s="11">
        <v>87.8</v>
      </c>
      <c r="G322" s="11">
        <v>82.12</v>
      </c>
    </row>
    <row r="323" ht="20" customHeight="1" spans="1:7">
      <c r="A323" s="8">
        <v>320</v>
      </c>
      <c r="B323" s="9" t="str">
        <f>"王静"</f>
        <v>王静</v>
      </c>
      <c r="C323" s="10" t="s">
        <v>327</v>
      </c>
      <c r="D323" s="9" t="str">
        <f t="shared" si="12"/>
        <v>2022113</v>
      </c>
      <c r="E323" s="11">
        <v>74.45</v>
      </c>
      <c r="F323" s="11">
        <v>85.4</v>
      </c>
      <c r="G323" s="11">
        <v>81.02</v>
      </c>
    </row>
    <row r="324" ht="20" customHeight="1" spans="1:7">
      <c r="A324" s="8">
        <v>321</v>
      </c>
      <c r="B324" s="9" t="str">
        <f>"梁静"</f>
        <v>梁静</v>
      </c>
      <c r="C324" s="10" t="s">
        <v>328</v>
      </c>
      <c r="D324" s="9" t="str">
        <f t="shared" si="12"/>
        <v>2022113</v>
      </c>
      <c r="E324" s="11">
        <v>79.2</v>
      </c>
      <c r="F324" s="11">
        <v>80.9</v>
      </c>
      <c r="G324" s="11">
        <v>80.22</v>
      </c>
    </row>
    <row r="325" ht="20" customHeight="1" spans="1:7">
      <c r="A325" s="8">
        <v>322</v>
      </c>
      <c r="B325" s="9" t="str">
        <f>"李静"</f>
        <v>李静</v>
      </c>
      <c r="C325" s="10" t="s">
        <v>329</v>
      </c>
      <c r="D325" s="9" t="str">
        <f t="shared" si="12"/>
        <v>2022113</v>
      </c>
      <c r="E325" s="11">
        <v>78.25</v>
      </c>
      <c r="F325" s="11">
        <v>80.8</v>
      </c>
      <c r="G325" s="11">
        <v>79.78</v>
      </c>
    </row>
    <row r="326" ht="20" customHeight="1" spans="1:7">
      <c r="A326" s="8">
        <v>323</v>
      </c>
      <c r="B326" s="9" t="str">
        <f>"张娣"</f>
        <v>张娣</v>
      </c>
      <c r="C326" s="10" t="s">
        <v>330</v>
      </c>
      <c r="D326" s="9" t="str">
        <f t="shared" si="12"/>
        <v>2022113</v>
      </c>
      <c r="E326" s="11">
        <v>74.55</v>
      </c>
      <c r="F326" s="11">
        <v>81.8</v>
      </c>
      <c r="G326" s="11">
        <v>78.9</v>
      </c>
    </row>
    <row r="327" ht="20" customHeight="1" spans="1:7">
      <c r="A327" s="8">
        <v>324</v>
      </c>
      <c r="B327" s="9" t="str">
        <f>"高佳宁"</f>
        <v>高佳宁</v>
      </c>
      <c r="C327" s="10" t="s">
        <v>331</v>
      </c>
      <c r="D327" s="9" t="str">
        <f t="shared" si="12"/>
        <v>2022113</v>
      </c>
      <c r="E327" s="11">
        <v>79.3</v>
      </c>
      <c r="F327" s="11">
        <v>78</v>
      </c>
      <c r="G327" s="11">
        <v>78.52</v>
      </c>
    </row>
    <row r="328" ht="20" customHeight="1" spans="1:7">
      <c r="A328" s="8">
        <v>325</v>
      </c>
      <c r="B328" s="9" t="str">
        <f>"朱大翠"</f>
        <v>朱大翠</v>
      </c>
      <c r="C328" s="10" t="s">
        <v>332</v>
      </c>
      <c r="D328" s="9" t="str">
        <f t="shared" si="12"/>
        <v>2022113</v>
      </c>
      <c r="E328" s="11">
        <v>69.05</v>
      </c>
      <c r="F328" s="11">
        <v>83.4</v>
      </c>
      <c r="G328" s="11">
        <v>77.66</v>
      </c>
    </row>
    <row r="329" ht="20" customHeight="1" spans="1:7">
      <c r="A329" s="8">
        <v>326</v>
      </c>
      <c r="B329" s="9" t="str">
        <f>"徐莹莹"</f>
        <v>徐莹莹</v>
      </c>
      <c r="C329" s="10" t="s">
        <v>333</v>
      </c>
      <c r="D329" s="9" t="str">
        <f t="shared" si="12"/>
        <v>2022113</v>
      </c>
      <c r="E329" s="11">
        <v>62.8</v>
      </c>
      <c r="F329" s="11">
        <v>84.2</v>
      </c>
      <c r="G329" s="11">
        <v>75.64</v>
      </c>
    </row>
    <row r="330" ht="20" customHeight="1" spans="1:7">
      <c r="A330" s="8">
        <v>327</v>
      </c>
      <c r="B330" s="9" t="str">
        <f>"汝新茹"</f>
        <v>汝新茹</v>
      </c>
      <c r="C330" s="10" t="s">
        <v>334</v>
      </c>
      <c r="D330" s="9" t="str">
        <f t="shared" ref="D330:D350" si="13">"2022114"</f>
        <v>2022114</v>
      </c>
      <c r="E330" s="11">
        <v>98.2</v>
      </c>
      <c r="F330" s="11">
        <v>108.2</v>
      </c>
      <c r="G330" s="11">
        <v>104.2</v>
      </c>
    </row>
    <row r="331" ht="20" customHeight="1" spans="1:7">
      <c r="A331" s="8">
        <v>328</v>
      </c>
      <c r="B331" s="9" t="str">
        <f>"夏婷婷"</f>
        <v>夏婷婷</v>
      </c>
      <c r="C331" s="10" t="s">
        <v>335</v>
      </c>
      <c r="D331" s="9" t="str">
        <f t="shared" si="13"/>
        <v>2022114</v>
      </c>
      <c r="E331" s="11">
        <v>92.9</v>
      </c>
      <c r="F331" s="11">
        <v>108.8</v>
      </c>
      <c r="G331" s="11">
        <v>102.44</v>
      </c>
    </row>
    <row r="332" ht="20" customHeight="1" spans="1:7">
      <c r="A332" s="8">
        <v>329</v>
      </c>
      <c r="B332" s="9" t="str">
        <f>"李洁"</f>
        <v>李洁</v>
      </c>
      <c r="C332" s="10" t="s">
        <v>336</v>
      </c>
      <c r="D332" s="9" t="str">
        <f t="shared" si="13"/>
        <v>2022114</v>
      </c>
      <c r="E332" s="11">
        <v>102.4</v>
      </c>
      <c r="F332" s="11">
        <v>101.8</v>
      </c>
      <c r="G332" s="11">
        <v>102.04</v>
      </c>
    </row>
    <row r="333" ht="20" customHeight="1" spans="1:7">
      <c r="A333" s="8">
        <v>330</v>
      </c>
      <c r="B333" s="9" t="str">
        <f>"孙克玉"</f>
        <v>孙克玉</v>
      </c>
      <c r="C333" s="10" t="s">
        <v>337</v>
      </c>
      <c r="D333" s="9" t="str">
        <f t="shared" si="13"/>
        <v>2022114</v>
      </c>
      <c r="E333" s="11">
        <v>96.5</v>
      </c>
      <c r="F333" s="11">
        <v>98.8</v>
      </c>
      <c r="G333" s="11">
        <v>97.88</v>
      </c>
    </row>
    <row r="334" ht="20" customHeight="1" spans="1:7">
      <c r="A334" s="8">
        <v>331</v>
      </c>
      <c r="B334" s="9" t="str">
        <f>"刘海迪"</f>
        <v>刘海迪</v>
      </c>
      <c r="C334" s="10" t="s">
        <v>338</v>
      </c>
      <c r="D334" s="9" t="str">
        <f t="shared" si="13"/>
        <v>2022114</v>
      </c>
      <c r="E334" s="11">
        <v>91.25</v>
      </c>
      <c r="F334" s="11">
        <v>96.4</v>
      </c>
      <c r="G334" s="11">
        <v>94.34</v>
      </c>
    </row>
    <row r="335" ht="20" customHeight="1" spans="1:7">
      <c r="A335" s="8">
        <v>332</v>
      </c>
      <c r="B335" s="9" t="str">
        <f>"刘贝贝"</f>
        <v>刘贝贝</v>
      </c>
      <c r="C335" s="10" t="s">
        <v>339</v>
      </c>
      <c r="D335" s="9" t="str">
        <f t="shared" si="13"/>
        <v>2022114</v>
      </c>
      <c r="E335" s="11">
        <v>85</v>
      </c>
      <c r="F335" s="11">
        <v>98</v>
      </c>
      <c r="G335" s="11">
        <v>92.8</v>
      </c>
    </row>
    <row r="336" ht="20" customHeight="1" spans="1:7">
      <c r="A336" s="8">
        <v>333</v>
      </c>
      <c r="B336" s="9" t="str">
        <f>"毛皎皎"</f>
        <v>毛皎皎</v>
      </c>
      <c r="C336" s="10" t="s">
        <v>340</v>
      </c>
      <c r="D336" s="9" t="str">
        <f t="shared" si="13"/>
        <v>2022114</v>
      </c>
      <c r="E336" s="11">
        <v>78.7</v>
      </c>
      <c r="F336" s="11">
        <v>100.4</v>
      </c>
      <c r="G336" s="11">
        <v>91.72</v>
      </c>
    </row>
    <row r="337" ht="20" customHeight="1" spans="1:7">
      <c r="A337" s="8">
        <v>334</v>
      </c>
      <c r="B337" s="9" t="str">
        <f>"赵娜娜"</f>
        <v>赵娜娜</v>
      </c>
      <c r="C337" s="10" t="s">
        <v>341</v>
      </c>
      <c r="D337" s="9" t="str">
        <f t="shared" si="13"/>
        <v>2022114</v>
      </c>
      <c r="E337" s="11">
        <v>86.5</v>
      </c>
      <c r="F337" s="11">
        <v>92.9</v>
      </c>
      <c r="G337" s="11">
        <v>90.34</v>
      </c>
    </row>
    <row r="338" ht="20" customHeight="1" spans="1:7">
      <c r="A338" s="8">
        <v>335</v>
      </c>
      <c r="B338" s="9" t="str">
        <f>"冯梦琦"</f>
        <v>冯梦琦</v>
      </c>
      <c r="C338" s="10" t="s">
        <v>342</v>
      </c>
      <c r="D338" s="9" t="str">
        <f t="shared" si="13"/>
        <v>2022114</v>
      </c>
      <c r="E338" s="11">
        <v>84.05</v>
      </c>
      <c r="F338" s="11">
        <v>94.3</v>
      </c>
      <c r="G338" s="11">
        <v>90.2</v>
      </c>
    </row>
    <row r="339" ht="20" customHeight="1" spans="1:7">
      <c r="A339" s="8">
        <v>336</v>
      </c>
      <c r="B339" s="9" t="str">
        <f>"郑玲玲"</f>
        <v>郑玲玲</v>
      </c>
      <c r="C339" s="10" t="s">
        <v>343</v>
      </c>
      <c r="D339" s="9" t="str">
        <f t="shared" si="13"/>
        <v>2022114</v>
      </c>
      <c r="E339" s="11">
        <v>87</v>
      </c>
      <c r="F339" s="11">
        <v>91.8</v>
      </c>
      <c r="G339" s="11">
        <v>89.88</v>
      </c>
    </row>
    <row r="340" ht="20" customHeight="1" spans="1:7">
      <c r="A340" s="8">
        <v>337</v>
      </c>
      <c r="B340" s="9" t="str">
        <f>"周银玉"</f>
        <v>周银玉</v>
      </c>
      <c r="C340" s="10" t="s">
        <v>344</v>
      </c>
      <c r="D340" s="9" t="str">
        <f t="shared" si="13"/>
        <v>2022114</v>
      </c>
      <c r="E340" s="11">
        <v>80.15</v>
      </c>
      <c r="F340" s="11">
        <v>94.1</v>
      </c>
      <c r="G340" s="11">
        <v>88.52</v>
      </c>
    </row>
    <row r="341" ht="20" customHeight="1" spans="1:7">
      <c r="A341" s="8">
        <v>338</v>
      </c>
      <c r="B341" s="9" t="str">
        <f>"王浩晨"</f>
        <v>王浩晨</v>
      </c>
      <c r="C341" s="10" t="s">
        <v>345</v>
      </c>
      <c r="D341" s="9" t="str">
        <f t="shared" si="13"/>
        <v>2022114</v>
      </c>
      <c r="E341" s="11">
        <v>80.4</v>
      </c>
      <c r="F341" s="11">
        <v>86.1</v>
      </c>
      <c r="G341" s="11">
        <v>83.82</v>
      </c>
    </row>
    <row r="342" ht="20" customHeight="1" spans="1:7">
      <c r="A342" s="8">
        <v>339</v>
      </c>
      <c r="B342" s="9" t="str">
        <f>"张莉"</f>
        <v>张莉</v>
      </c>
      <c r="C342" s="10" t="s">
        <v>346</v>
      </c>
      <c r="D342" s="9" t="str">
        <f t="shared" si="13"/>
        <v>2022114</v>
      </c>
      <c r="E342" s="11">
        <v>79.25</v>
      </c>
      <c r="F342" s="11">
        <v>86.5</v>
      </c>
      <c r="G342" s="11">
        <v>83.6</v>
      </c>
    </row>
    <row r="343" ht="20" customHeight="1" spans="1:7">
      <c r="A343" s="8">
        <v>340</v>
      </c>
      <c r="B343" s="9" t="str">
        <f>"汝杰"</f>
        <v>汝杰</v>
      </c>
      <c r="C343" s="10" t="s">
        <v>347</v>
      </c>
      <c r="D343" s="9" t="str">
        <f t="shared" si="13"/>
        <v>2022114</v>
      </c>
      <c r="E343" s="11">
        <v>80.05</v>
      </c>
      <c r="F343" s="11">
        <v>82.3</v>
      </c>
      <c r="G343" s="11">
        <v>81.4</v>
      </c>
    </row>
    <row r="344" ht="20" customHeight="1" spans="1:7">
      <c r="A344" s="8">
        <v>341</v>
      </c>
      <c r="B344" s="9" t="str">
        <f>"杨娜娜"</f>
        <v>杨娜娜</v>
      </c>
      <c r="C344" s="10" t="s">
        <v>348</v>
      </c>
      <c r="D344" s="9" t="str">
        <f t="shared" si="13"/>
        <v>2022114</v>
      </c>
      <c r="E344" s="11">
        <v>79.95</v>
      </c>
      <c r="F344" s="11">
        <v>80</v>
      </c>
      <c r="G344" s="11">
        <v>79.98</v>
      </c>
    </row>
    <row r="345" ht="20" customHeight="1" spans="1:7">
      <c r="A345" s="8">
        <v>342</v>
      </c>
      <c r="B345" s="9" t="str">
        <f>"任晓婉"</f>
        <v>任晓婉</v>
      </c>
      <c r="C345" s="10" t="s">
        <v>349</v>
      </c>
      <c r="D345" s="9" t="str">
        <f t="shared" si="13"/>
        <v>2022114</v>
      </c>
      <c r="E345" s="11">
        <v>77.5</v>
      </c>
      <c r="F345" s="11">
        <v>80.6</v>
      </c>
      <c r="G345" s="11">
        <v>79.36</v>
      </c>
    </row>
    <row r="346" ht="20" customHeight="1" spans="1:7">
      <c r="A346" s="8">
        <v>343</v>
      </c>
      <c r="B346" s="9" t="str">
        <f>"李婷"</f>
        <v>李婷</v>
      </c>
      <c r="C346" s="10" t="s">
        <v>350</v>
      </c>
      <c r="D346" s="9" t="str">
        <f t="shared" si="13"/>
        <v>2022114</v>
      </c>
      <c r="E346" s="11">
        <v>70.6</v>
      </c>
      <c r="F346" s="11">
        <v>85.1</v>
      </c>
      <c r="G346" s="11">
        <v>79.3</v>
      </c>
    </row>
    <row r="347" ht="20" customHeight="1" spans="1:7">
      <c r="A347" s="8">
        <v>344</v>
      </c>
      <c r="B347" s="9" t="str">
        <f>"孙李"</f>
        <v>孙李</v>
      </c>
      <c r="C347" s="10" t="s">
        <v>351</v>
      </c>
      <c r="D347" s="9" t="str">
        <f t="shared" si="13"/>
        <v>2022114</v>
      </c>
      <c r="E347" s="11">
        <v>70.8</v>
      </c>
      <c r="F347" s="11">
        <v>79.9</v>
      </c>
      <c r="G347" s="11">
        <v>76.26</v>
      </c>
    </row>
    <row r="348" ht="20" customHeight="1" spans="1:7">
      <c r="A348" s="8">
        <v>345</v>
      </c>
      <c r="B348" s="9" t="str">
        <f>"吴莹莹"</f>
        <v>吴莹莹</v>
      </c>
      <c r="C348" s="10" t="s">
        <v>352</v>
      </c>
      <c r="D348" s="9" t="str">
        <f t="shared" si="13"/>
        <v>2022114</v>
      </c>
      <c r="E348" s="11">
        <v>72.75</v>
      </c>
      <c r="F348" s="11">
        <v>78.4</v>
      </c>
      <c r="G348" s="11">
        <v>76.14</v>
      </c>
    </row>
    <row r="349" ht="20" customHeight="1" spans="1:7">
      <c r="A349" s="8">
        <v>346</v>
      </c>
      <c r="B349" s="9" t="str">
        <f>"董念念"</f>
        <v>董念念</v>
      </c>
      <c r="C349" s="10" t="s">
        <v>353</v>
      </c>
      <c r="D349" s="9" t="str">
        <f t="shared" si="13"/>
        <v>2022114</v>
      </c>
      <c r="E349" s="11">
        <v>71.75</v>
      </c>
      <c r="F349" s="11">
        <v>77.1</v>
      </c>
      <c r="G349" s="11">
        <v>74.96</v>
      </c>
    </row>
    <row r="350" ht="20" customHeight="1" spans="1:7">
      <c r="A350" s="8">
        <v>347</v>
      </c>
      <c r="B350" s="9" t="str">
        <f>"张倩"</f>
        <v>张倩</v>
      </c>
      <c r="C350" s="10" t="s">
        <v>354</v>
      </c>
      <c r="D350" s="9" t="str">
        <f t="shared" si="13"/>
        <v>2022114</v>
      </c>
      <c r="E350" s="11">
        <v>66.55</v>
      </c>
      <c r="F350" s="11">
        <v>76.1</v>
      </c>
      <c r="G350" s="11">
        <v>72.28</v>
      </c>
    </row>
    <row r="351" ht="20" customHeight="1" spans="1:7">
      <c r="A351" s="8">
        <v>348</v>
      </c>
      <c r="B351" s="9" t="str">
        <f>"赵佳慧"</f>
        <v>赵佳慧</v>
      </c>
      <c r="C351" s="10" t="s">
        <v>355</v>
      </c>
      <c r="D351" s="9" t="str">
        <f t="shared" ref="D351:D366" si="14">"2022115"</f>
        <v>2022115</v>
      </c>
      <c r="E351" s="11">
        <v>99.65</v>
      </c>
      <c r="F351" s="11">
        <v>94.9</v>
      </c>
      <c r="G351" s="11">
        <v>96.8</v>
      </c>
    </row>
    <row r="352" ht="20" customHeight="1" spans="1:7">
      <c r="A352" s="8">
        <v>349</v>
      </c>
      <c r="B352" s="9" t="str">
        <f>"董洁"</f>
        <v>董洁</v>
      </c>
      <c r="C352" s="10" t="s">
        <v>356</v>
      </c>
      <c r="D352" s="9" t="str">
        <f t="shared" si="14"/>
        <v>2022115</v>
      </c>
      <c r="E352" s="11">
        <v>94.4</v>
      </c>
      <c r="F352" s="11">
        <v>96.5</v>
      </c>
      <c r="G352" s="11">
        <v>95.66</v>
      </c>
    </row>
    <row r="353" ht="20" customHeight="1" spans="1:7">
      <c r="A353" s="8">
        <v>350</v>
      </c>
      <c r="B353" s="9" t="str">
        <f>"徐倩倩"</f>
        <v>徐倩倩</v>
      </c>
      <c r="C353" s="10" t="s">
        <v>357</v>
      </c>
      <c r="D353" s="9" t="str">
        <f t="shared" si="14"/>
        <v>2022115</v>
      </c>
      <c r="E353" s="11">
        <v>94</v>
      </c>
      <c r="F353" s="11">
        <v>95.5</v>
      </c>
      <c r="G353" s="11">
        <v>94.9</v>
      </c>
    </row>
    <row r="354" ht="20" customHeight="1" spans="1:7">
      <c r="A354" s="8">
        <v>351</v>
      </c>
      <c r="B354" s="9" t="str">
        <f>"林梦蝶"</f>
        <v>林梦蝶</v>
      </c>
      <c r="C354" s="10" t="s">
        <v>358</v>
      </c>
      <c r="D354" s="9" t="str">
        <f t="shared" si="14"/>
        <v>2022115</v>
      </c>
      <c r="E354" s="11">
        <v>85.25</v>
      </c>
      <c r="F354" s="11">
        <v>94.3</v>
      </c>
      <c r="G354" s="11">
        <v>90.68</v>
      </c>
    </row>
    <row r="355" ht="20" customHeight="1" spans="1:7">
      <c r="A355" s="8">
        <v>352</v>
      </c>
      <c r="B355" s="9" t="str">
        <f>"都甜甜"</f>
        <v>都甜甜</v>
      </c>
      <c r="C355" s="10" t="s">
        <v>359</v>
      </c>
      <c r="D355" s="9" t="str">
        <f t="shared" si="14"/>
        <v>2022115</v>
      </c>
      <c r="E355" s="11">
        <v>79.65</v>
      </c>
      <c r="F355" s="11">
        <v>97.2</v>
      </c>
      <c r="G355" s="11">
        <v>90.18</v>
      </c>
    </row>
    <row r="356" ht="20" customHeight="1" spans="1:7">
      <c r="A356" s="8">
        <v>353</v>
      </c>
      <c r="B356" s="9" t="str">
        <f>"侯曼"</f>
        <v>侯曼</v>
      </c>
      <c r="C356" s="10" t="s">
        <v>360</v>
      </c>
      <c r="D356" s="9" t="str">
        <f t="shared" si="14"/>
        <v>2022115</v>
      </c>
      <c r="E356" s="11">
        <v>88.35</v>
      </c>
      <c r="F356" s="11">
        <v>89</v>
      </c>
      <c r="G356" s="11">
        <v>88.74</v>
      </c>
    </row>
    <row r="357" ht="20" customHeight="1" spans="1:7">
      <c r="A357" s="8">
        <v>354</v>
      </c>
      <c r="B357" s="9" t="str">
        <f>"张珍珍"</f>
        <v>张珍珍</v>
      </c>
      <c r="C357" s="10" t="s">
        <v>361</v>
      </c>
      <c r="D357" s="9" t="str">
        <f t="shared" si="14"/>
        <v>2022115</v>
      </c>
      <c r="E357" s="11">
        <v>84.25</v>
      </c>
      <c r="F357" s="11">
        <v>88.1</v>
      </c>
      <c r="G357" s="11">
        <v>86.56</v>
      </c>
    </row>
    <row r="358" ht="20" customHeight="1" spans="1:7">
      <c r="A358" s="8">
        <v>355</v>
      </c>
      <c r="B358" s="9" t="str">
        <f>"张子莹"</f>
        <v>张子莹</v>
      </c>
      <c r="C358" s="10" t="s">
        <v>362</v>
      </c>
      <c r="D358" s="9" t="str">
        <f t="shared" si="14"/>
        <v>2022115</v>
      </c>
      <c r="E358" s="11">
        <v>85.25</v>
      </c>
      <c r="F358" s="11">
        <v>84.6</v>
      </c>
      <c r="G358" s="11">
        <v>84.86</v>
      </c>
    </row>
    <row r="359" ht="20" customHeight="1" spans="1:7">
      <c r="A359" s="8">
        <v>356</v>
      </c>
      <c r="B359" s="9" t="str">
        <f>"王紫蕊"</f>
        <v>王紫蕊</v>
      </c>
      <c r="C359" s="10" t="s">
        <v>363</v>
      </c>
      <c r="D359" s="9" t="str">
        <f t="shared" si="14"/>
        <v>2022115</v>
      </c>
      <c r="E359" s="11">
        <v>77</v>
      </c>
      <c r="F359" s="11">
        <v>89.4</v>
      </c>
      <c r="G359" s="11">
        <v>84.44</v>
      </c>
    </row>
    <row r="360" ht="20" customHeight="1" spans="1:7">
      <c r="A360" s="8">
        <v>357</v>
      </c>
      <c r="B360" s="9" t="str">
        <f>"许晴"</f>
        <v>许晴</v>
      </c>
      <c r="C360" s="10" t="s">
        <v>364</v>
      </c>
      <c r="D360" s="9" t="str">
        <f t="shared" si="14"/>
        <v>2022115</v>
      </c>
      <c r="E360" s="11">
        <v>79.45</v>
      </c>
      <c r="F360" s="11">
        <v>87</v>
      </c>
      <c r="G360" s="11">
        <v>83.98</v>
      </c>
    </row>
    <row r="361" ht="20" customHeight="1" spans="1:7">
      <c r="A361" s="8">
        <v>358</v>
      </c>
      <c r="B361" s="9" t="str">
        <f>"孙雅倪"</f>
        <v>孙雅倪</v>
      </c>
      <c r="C361" s="10" t="s">
        <v>365</v>
      </c>
      <c r="D361" s="9" t="str">
        <f t="shared" si="14"/>
        <v>2022115</v>
      </c>
      <c r="E361" s="11">
        <v>73.1</v>
      </c>
      <c r="F361" s="11">
        <v>90.5</v>
      </c>
      <c r="G361" s="11">
        <v>83.54</v>
      </c>
    </row>
    <row r="362" ht="20" customHeight="1" spans="1:7">
      <c r="A362" s="8">
        <v>359</v>
      </c>
      <c r="B362" s="9" t="str">
        <f>"房孟云"</f>
        <v>房孟云</v>
      </c>
      <c r="C362" s="10" t="s">
        <v>366</v>
      </c>
      <c r="D362" s="9" t="str">
        <f t="shared" si="14"/>
        <v>2022115</v>
      </c>
      <c r="E362" s="11">
        <v>83.25</v>
      </c>
      <c r="F362" s="11">
        <v>80.2</v>
      </c>
      <c r="G362" s="11">
        <v>81.42</v>
      </c>
    </row>
    <row r="363" ht="20" customHeight="1" spans="1:7">
      <c r="A363" s="8">
        <v>360</v>
      </c>
      <c r="B363" s="9" t="str">
        <f>"苏秀荣"</f>
        <v>苏秀荣</v>
      </c>
      <c r="C363" s="10" t="s">
        <v>367</v>
      </c>
      <c r="D363" s="9" t="str">
        <f t="shared" si="14"/>
        <v>2022115</v>
      </c>
      <c r="E363" s="11">
        <v>75.35</v>
      </c>
      <c r="F363" s="11">
        <v>79.5</v>
      </c>
      <c r="G363" s="11">
        <v>77.84</v>
      </c>
    </row>
    <row r="364" ht="20" customHeight="1" spans="1:7">
      <c r="A364" s="8">
        <v>361</v>
      </c>
      <c r="B364" s="9" t="str">
        <f>"王营"</f>
        <v>王营</v>
      </c>
      <c r="C364" s="10" t="s">
        <v>368</v>
      </c>
      <c r="D364" s="9" t="str">
        <f t="shared" si="14"/>
        <v>2022115</v>
      </c>
      <c r="E364" s="11">
        <v>76.15</v>
      </c>
      <c r="F364" s="11">
        <v>77.3</v>
      </c>
      <c r="G364" s="11">
        <v>76.84</v>
      </c>
    </row>
    <row r="365" ht="20" customHeight="1" spans="1:7">
      <c r="A365" s="8">
        <v>362</v>
      </c>
      <c r="B365" s="9" t="str">
        <f>"程念念"</f>
        <v>程念念</v>
      </c>
      <c r="C365" s="10" t="s">
        <v>369</v>
      </c>
      <c r="D365" s="9" t="str">
        <f t="shared" si="14"/>
        <v>2022115</v>
      </c>
      <c r="E365" s="11">
        <v>73.5</v>
      </c>
      <c r="F365" s="11">
        <v>77.5</v>
      </c>
      <c r="G365" s="11">
        <v>75.9</v>
      </c>
    </row>
    <row r="366" ht="20" customHeight="1" spans="1:7">
      <c r="A366" s="8">
        <v>363</v>
      </c>
      <c r="B366" s="9" t="str">
        <f>"刘静"</f>
        <v>刘静</v>
      </c>
      <c r="C366" s="10" t="s">
        <v>370</v>
      </c>
      <c r="D366" s="9" t="str">
        <f t="shared" si="14"/>
        <v>2022115</v>
      </c>
      <c r="E366" s="11">
        <v>63.6</v>
      </c>
      <c r="F366" s="11">
        <v>72.1</v>
      </c>
      <c r="G366" s="11">
        <v>68.7</v>
      </c>
    </row>
  </sheetData>
  <sortState ref="A2:J601">
    <sortCondition ref="A2:A601"/>
  </sortState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复审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Lenovo</cp:lastModifiedBy>
  <dcterms:created xsi:type="dcterms:W3CDTF">2021-05-19T09:50:00Z</dcterms:created>
  <dcterms:modified xsi:type="dcterms:W3CDTF">2022-08-25T09:00:49Z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  <property fmtid="{D5CDD505-2E9C-101B-9397-08002B2CF9AE}" pid="3" name="ICV">
    <vt:lpwstr>92CE6F4B95184A9488D975362B530A80</vt:lpwstr>
  </property>
</Properties>
</file>